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8_{CD6C5B4A-B585-43A6-9AD2-9C304E9A7842}" xr6:coauthVersionLast="45" xr6:coauthVersionMax="45" xr10:uidLastSave="{00000000-0000-0000-0000-000000000000}"/>
  <bookViews>
    <workbookView xWindow="-120" yWindow="-120" windowWidth="20730" windowHeight="11160" tabRatio="928" firstSheet="2" activeTab="6" xr2:uid="{00000000-000D-0000-FFFF-FFFF00000000}"/>
  </bookViews>
  <sheets>
    <sheet name="MULTIPLES" sheetId="1" r:id="rId1"/>
    <sheet name="FORECASTS" sheetId="2" r:id="rId2"/>
    <sheet name="RATES" sheetId="3" r:id="rId3"/>
    <sheet name="Using PE ratio" sheetId="4" r:id="rId4"/>
    <sheet name="Using EV" sheetId="5" r:id="rId5"/>
    <sheet name="FCF" sheetId="6" r:id="rId6"/>
    <sheet name="WACC" sheetId="7" r:id="rId7"/>
    <sheet name="Terminal V" sheetId="8" r:id="rId8"/>
    <sheet name="Premoney S.P" sheetId="9" r:id="rId9"/>
    <sheet name="POSTMONEY S.P" sheetId="10" r:id="rId10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7" l="1"/>
  <c r="D27" i="7" s="1"/>
  <c r="C31" i="5"/>
  <c r="C34" i="5" s="1"/>
  <c r="D38" i="5" s="1"/>
  <c r="E41" i="4"/>
  <c r="G2" i="4"/>
  <c r="J2" i="4" s="1"/>
  <c r="E36" i="4"/>
  <c r="C24" i="10"/>
  <c r="C27" i="10" s="1"/>
  <c r="C28" i="10" s="1"/>
  <c r="J17" i="10"/>
  <c r="J18" i="10" s="1"/>
  <c r="I17" i="10"/>
  <c r="I18" i="10" s="1"/>
  <c r="H17" i="10"/>
  <c r="H18" i="10" s="1"/>
  <c r="G17" i="10"/>
  <c r="G18" i="10" s="1"/>
  <c r="F17" i="10"/>
  <c r="F18" i="10" s="1"/>
  <c r="E17" i="10"/>
  <c r="E18" i="10" s="1"/>
  <c r="D17" i="10"/>
  <c r="D18" i="10" s="1"/>
  <c r="C17" i="10"/>
  <c r="C18" i="10" s="1"/>
  <c r="J12" i="9"/>
  <c r="J13" i="9" s="1"/>
  <c r="I12" i="9"/>
  <c r="I13" i="9" s="1"/>
  <c r="H12" i="9"/>
  <c r="H13" i="9" s="1"/>
  <c r="G12" i="9"/>
  <c r="G13" i="9" s="1"/>
  <c r="F12" i="9"/>
  <c r="F13" i="9" s="1"/>
  <c r="E12" i="9"/>
  <c r="E13" i="9" s="1"/>
  <c r="D12" i="9"/>
  <c r="D13" i="9" s="1"/>
  <c r="C12" i="9"/>
  <c r="C13" i="9" s="1"/>
  <c r="C14" i="9" s="1"/>
  <c r="C17" i="9" s="1"/>
  <c r="C19" i="8"/>
  <c r="C8" i="8"/>
  <c r="C9" i="8" s="1"/>
  <c r="C13" i="8" s="1"/>
  <c r="D22" i="7"/>
  <c r="D23" i="7" s="1"/>
  <c r="D28" i="7" s="1"/>
  <c r="D20" i="7"/>
  <c r="D21" i="7" s="1"/>
  <c r="C9" i="7"/>
  <c r="C11" i="7" s="1"/>
  <c r="C12" i="7" s="1"/>
  <c r="B8" i="7"/>
  <c r="I13" i="6"/>
  <c r="H13" i="6"/>
  <c r="G13" i="6"/>
  <c r="F13" i="6"/>
  <c r="E13" i="6"/>
  <c r="D13" i="6"/>
  <c r="C13" i="6"/>
  <c r="E16" i="5"/>
  <c r="I16" i="5" s="1"/>
  <c r="J16" i="5" s="1"/>
  <c r="E15" i="5"/>
  <c r="I15" i="5" s="1"/>
  <c r="J15" i="5" s="1"/>
  <c r="E14" i="5"/>
  <c r="I14" i="5" s="1"/>
  <c r="J14" i="5" s="1"/>
  <c r="E13" i="5"/>
  <c r="I13" i="5" s="1"/>
  <c r="J13" i="5" s="1"/>
  <c r="E12" i="5"/>
  <c r="I12" i="5" s="1"/>
  <c r="J12" i="5" s="1"/>
  <c r="E11" i="5"/>
  <c r="I11" i="5" s="1"/>
  <c r="J11" i="5" s="1"/>
  <c r="E10" i="5"/>
  <c r="I10" i="5" s="1"/>
  <c r="J10" i="5" s="1"/>
  <c r="E9" i="5"/>
  <c r="I9" i="5" s="1"/>
  <c r="J9" i="5" s="1"/>
  <c r="E8" i="5"/>
  <c r="I8" i="5" s="1"/>
  <c r="J8" i="5" s="1"/>
  <c r="E7" i="5"/>
  <c r="I7" i="5" s="1"/>
  <c r="J7" i="5" s="1"/>
  <c r="E6" i="5"/>
  <c r="I6" i="5" s="1"/>
  <c r="J6" i="5" s="1"/>
  <c r="E5" i="5"/>
  <c r="I5" i="5" s="1"/>
  <c r="J5" i="5" s="1"/>
  <c r="E4" i="5"/>
  <c r="I4" i="5" s="1"/>
  <c r="J4" i="5" s="1"/>
  <c r="E3" i="5"/>
  <c r="I3" i="5" s="1"/>
  <c r="J3" i="5" s="1"/>
  <c r="E2" i="5"/>
  <c r="I2" i="5" s="1"/>
  <c r="I16" i="4"/>
  <c r="L16" i="4" s="1"/>
  <c r="H16" i="4"/>
  <c r="K16" i="4" s="1"/>
  <c r="G16" i="4"/>
  <c r="J16" i="4" s="1"/>
  <c r="I15" i="4"/>
  <c r="L15" i="4" s="1"/>
  <c r="H15" i="4"/>
  <c r="K15" i="4" s="1"/>
  <c r="G15" i="4"/>
  <c r="J15" i="4" s="1"/>
  <c r="I14" i="4"/>
  <c r="L14" i="4" s="1"/>
  <c r="H14" i="4"/>
  <c r="K14" i="4" s="1"/>
  <c r="G14" i="4"/>
  <c r="J14" i="4" s="1"/>
  <c r="I13" i="4"/>
  <c r="L13" i="4" s="1"/>
  <c r="H13" i="4"/>
  <c r="K13" i="4" s="1"/>
  <c r="G13" i="4"/>
  <c r="J13" i="4" s="1"/>
  <c r="I12" i="4"/>
  <c r="L12" i="4" s="1"/>
  <c r="H12" i="4"/>
  <c r="K12" i="4" s="1"/>
  <c r="G12" i="4"/>
  <c r="J12" i="4" s="1"/>
  <c r="I11" i="4"/>
  <c r="L11" i="4" s="1"/>
  <c r="H11" i="4"/>
  <c r="K11" i="4" s="1"/>
  <c r="G11" i="4"/>
  <c r="J11" i="4" s="1"/>
  <c r="I10" i="4"/>
  <c r="L10" i="4" s="1"/>
  <c r="H10" i="4"/>
  <c r="K10" i="4" s="1"/>
  <c r="G10" i="4"/>
  <c r="J10" i="4" s="1"/>
  <c r="I9" i="4"/>
  <c r="L9" i="4" s="1"/>
  <c r="H9" i="4"/>
  <c r="K9" i="4" s="1"/>
  <c r="G9" i="4"/>
  <c r="J9" i="4" s="1"/>
  <c r="I8" i="4"/>
  <c r="L8" i="4" s="1"/>
  <c r="H8" i="4"/>
  <c r="K8" i="4" s="1"/>
  <c r="G8" i="4"/>
  <c r="J8" i="4" s="1"/>
  <c r="I7" i="4"/>
  <c r="L7" i="4" s="1"/>
  <c r="H7" i="4"/>
  <c r="K7" i="4" s="1"/>
  <c r="G7" i="4"/>
  <c r="J7" i="4" s="1"/>
  <c r="I6" i="4"/>
  <c r="L6" i="4" s="1"/>
  <c r="H6" i="4"/>
  <c r="K6" i="4" s="1"/>
  <c r="G6" i="4"/>
  <c r="J6" i="4" s="1"/>
  <c r="I5" i="4"/>
  <c r="L5" i="4" s="1"/>
  <c r="H5" i="4"/>
  <c r="K5" i="4" s="1"/>
  <c r="G5" i="4"/>
  <c r="J5" i="4" s="1"/>
  <c r="I4" i="4"/>
  <c r="L4" i="4" s="1"/>
  <c r="H4" i="4"/>
  <c r="K4" i="4" s="1"/>
  <c r="G4" i="4"/>
  <c r="J4" i="4" s="1"/>
  <c r="I3" i="4"/>
  <c r="L3" i="4" s="1"/>
  <c r="H3" i="4"/>
  <c r="K3" i="4" s="1"/>
  <c r="G3" i="4"/>
  <c r="J3" i="4" s="1"/>
  <c r="I2" i="4"/>
  <c r="L2" i="4" s="1"/>
  <c r="H2" i="4"/>
  <c r="K2" i="4" s="1"/>
  <c r="E15" i="2"/>
  <c r="E14" i="2" s="1"/>
  <c r="D15" i="2"/>
  <c r="C15" i="2"/>
  <c r="B15" i="2"/>
  <c r="I13" i="2"/>
  <c r="J13" i="2" s="1"/>
  <c r="G12" i="2"/>
  <c r="F12" i="2"/>
  <c r="E12" i="2"/>
  <c r="D12" i="2"/>
  <c r="C12" i="2"/>
  <c r="B12" i="2"/>
  <c r="G10" i="2"/>
  <c r="F10" i="2"/>
  <c r="E10" i="2"/>
  <c r="D10" i="2"/>
  <c r="C10" i="2"/>
  <c r="B10" i="2"/>
  <c r="I8" i="2"/>
  <c r="J8" i="2" s="1"/>
  <c r="J7" i="2" s="1"/>
  <c r="G8" i="2"/>
  <c r="C8" i="2"/>
  <c r="I7" i="2"/>
  <c r="H7" i="2"/>
  <c r="G7" i="2"/>
  <c r="F7" i="2"/>
  <c r="F8" i="2" s="1"/>
  <c r="E7" i="2"/>
  <c r="E8" i="2" s="1"/>
  <c r="D7" i="2"/>
  <c r="D8" i="2" s="1"/>
  <c r="C7" i="2"/>
  <c r="B7" i="2"/>
  <c r="B8" i="2" s="1"/>
  <c r="G6" i="2"/>
  <c r="H6" i="2" s="1"/>
  <c r="I6" i="2" s="1"/>
  <c r="J6" i="2" s="1"/>
  <c r="F6" i="2"/>
  <c r="E6" i="2"/>
  <c r="D6" i="2"/>
  <c r="C6" i="2"/>
  <c r="B6" i="2"/>
  <c r="J5" i="2"/>
  <c r="I5" i="2"/>
  <c r="H5" i="2"/>
  <c r="J4" i="2"/>
  <c r="I4" i="2"/>
  <c r="H4" i="2"/>
  <c r="G4" i="2"/>
  <c r="F4" i="2"/>
  <c r="E4" i="2"/>
  <c r="D4" i="2"/>
  <c r="C4" i="2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H9" i="2" l="1"/>
  <c r="H11" i="2" s="1"/>
  <c r="I9" i="2"/>
  <c r="I11" i="2" s="1"/>
  <c r="J9" i="2"/>
  <c r="J11" i="2" s="1"/>
  <c r="F15" i="2"/>
  <c r="G15" i="2" s="1"/>
  <c r="G14" i="2" s="1"/>
  <c r="C25" i="10"/>
  <c r="C19" i="9"/>
  <c r="J2" i="5"/>
  <c r="J17" i="5" s="1"/>
  <c r="D19" i="5" s="1"/>
  <c r="D24" i="5" s="1"/>
  <c r="H19" i="4"/>
  <c r="G19" i="4"/>
  <c r="D25" i="7"/>
  <c r="C13" i="7"/>
  <c r="D26" i="7" s="1"/>
  <c r="J19" i="4"/>
  <c r="C19" i="10"/>
  <c r="C22" i="10" s="1"/>
  <c r="L19" i="4"/>
  <c r="F14" i="2"/>
  <c r="K19" i="4"/>
  <c r="I19" i="4"/>
  <c r="C20" i="8"/>
  <c r="C21" i="8" s="1"/>
  <c r="C24" i="8" s="1"/>
  <c r="H15" i="2" l="1"/>
  <c r="C26" i="10"/>
  <c r="C30" i="10" s="1"/>
  <c r="D30" i="7"/>
  <c r="D37" i="5"/>
  <c r="D39" i="5"/>
  <c r="C45" i="5" s="1"/>
  <c r="C48" i="5" s="1"/>
  <c r="J21" i="4"/>
  <c r="H14" i="2"/>
  <c r="I15" i="2"/>
  <c r="E37" i="4" l="1"/>
  <c r="E38" i="4" s="1"/>
  <c r="E39" i="4" s="1"/>
  <c r="I14" i="2"/>
  <c r="J15" i="2"/>
  <c r="J14" i="2" s="1"/>
</calcChain>
</file>

<file path=xl/sharedStrings.xml><?xml version="1.0" encoding="utf-8"?>
<sst xmlns="http://schemas.openxmlformats.org/spreadsheetml/2006/main" count="317" uniqueCount="200">
  <si>
    <t>Coach</t>
  </si>
  <si>
    <t>Stock Exchange</t>
  </si>
  <si>
    <t>Currency</t>
  </si>
  <si>
    <r>
      <t>Stock price
03/10/2011
(</t>
    </r>
    <r>
      <rPr>
        <b/>
        <sz val="11"/>
        <color rgb="FFFFFFFF"/>
        <rFont val="Calibri"/>
        <family val="2"/>
      </rPr>
      <t>€)</t>
    </r>
  </si>
  <si>
    <t>Shares Outstanding
(millions)</t>
  </si>
  <si>
    <t>Market Capitalization (€m)</t>
  </si>
  <si>
    <t>Debt
(€m)</t>
  </si>
  <si>
    <t>Cash
(€m)</t>
  </si>
  <si>
    <t>EBITDA FY 2010a</t>
  </si>
  <si>
    <t>EBITDA 
FY2011e</t>
  </si>
  <si>
    <t>EBITDA 
FY2012e</t>
  </si>
  <si>
    <t>Net Income FY 2010a</t>
  </si>
  <si>
    <t>Net Income 
FY2011e</t>
  </si>
  <si>
    <t>Net Income 
FY2012e</t>
  </si>
  <si>
    <t>Beta</t>
  </si>
  <si>
    <t>Tax Rate</t>
  </si>
  <si>
    <t>Belle International</t>
  </si>
  <si>
    <t>Hong Kong (HKEx)</t>
  </si>
  <si>
    <t>HKD</t>
  </si>
  <si>
    <t>Bulgari</t>
  </si>
  <si>
    <t>Milan (BIT)</t>
  </si>
  <si>
    <t>EUR</t>
  </si>
  <si>
    <t>Burberry</t>
  </si>
  <si>
    <t>London (LSE)</t>
  </si>
  <si>
    <t>GBP</t>
  </si>
  <si>
    <t>Hermès</t>
  </si>
  <si>
    <t>Paris (Euronext)</t>
  </si>
  <si>
    <t>L'Occitane</t>
  </si>
  <si>
    <t>LVMH</t>
  </si>
  <si>
    <t>Richemont</t>
  </si>
  <si>
    <t>Zurich (SWX)</t>
  </si>
  <si>
    <t>CHF</t>
  </si>
  <si>
    <t>Tiffany</t>
  </si>
  <si>
    <t>New York (NYSE)</t>
  </si>
  <si>
    <t>USD</t>
  </si>
  <si>
    <t>Tod's</t>
  </si>
  <si>
    <t>Trinity</t>
  </si>
  <si>
    <t>Swatch</t>
  </si>
  <si>
    <t>PPR</t>
  </si>
  <si>
    <t>Polo Ralph Lauren</t>
  </si>
  <si>
    <t>Pandora</t>
  </si>
  <si>
    <t>Copenhagen  (CSE)</t>
  </si>
  <si>
    <t>DKK</t>
  </si>
  <si>
    <t>Note: All amounts in millions of euros except stock prices</t>
  </si>
  <si>
    <t>Prada forecasts</t>
  </si>
  <si>
    <t>Actual</t>
  </si>
  <si>
    <t>Business Plan</t>
  </si>
  <si>
    <t>Forecasts</t>
  </si>
  <si>
    <t>(€millions)</t>
  </si>
  <si>
    <t>FY 2008</t>
  </si>
  <si>
    <t>FY 2009</t>
  </si>
  <si>
    <t xml:space="preserve"> </t>
  </si>
  <si>
    <t>FY 2011e</t>
  </si>
  <si>
    <t>FY 2012e</t>
  </si>
  <si>
    <t>FY 2013e</t>
  </si>
  <si>
    <t>FY 2014e</t>
  </si>
  <si>
    <t>FY 2015e</t>
  </si>
  <si>
    <t>FY 2016e</t>
  </si>
  <si>
    <t>Net sales</t>
  </si>
  <si>
    <t xml:space="preserve"> % growth</t>
  </si>
  <si>
    <t>EBITDA</t>
  </si>
  <si>
    <t>% Net sales</t>
  </si>
  <si>
    <t>Depreciation &amp; Amortization</t>
  </si>
  <si>
    <t>EBIT</t>
  </si>
  <si>
    <t>Net income</t>
  </si>
  <si>
    <t>CAPEX</t>
  </si>
  <si>
    <t>Working Capital Requirement (WCR)</t>
  </si>
  <si>
    <t>Government bonds</t>
  </si>
  <si>
    <t>YTM</t>
  </si>
  <si>
    <t>Corporate bond (rating)</t>
  </si>
  <si>
    <t>6-month maturity</t>
  </si>
  <si>
    <t>AAA-rated bonds</t>
  </si>
  <si>
    <t>1-year maturity</t>
  </si>
  <si>
    <t>AA-rated bonds</t>
  </si>
  <si>
    <t>2-year maturity</t>
  </si>
  <si>
    <t>A-rated bonds</t>
  </si>
  <si>
    <t>5-year maturity</t>
  </si>
  <si>
    <t>BBB-rated bonds</t>
  </si>
  <si>
    <t>10-year maturity</t>
  </si>
  <si>
    <t>High-yield bonds</t>
  </si>
  <si>
    <t>Note: YTM refers to the bond's yield to maturity</t>
  </si>
  <si>
    <t>EPS 2011</t>
  </si>
  <si>
    <t>EPS 2012</t>
  </si>
  <si>
    <t>P/E 2010</t>
  </si>
  <si>
    <t>P/E 2011</t>
  </si>
  <si>
    <t>P/E 2012</t>
  </si>
  <si>
    <t>AVERAGE</t>
  </si>
  <si>
    <t>FORWARD AVERAGE PE RATIO</t>
  </si>
  <si>
    <t>Prada</t>
  </si>
  <si>
    <t>Net Income</t>
  </si>
  <si>
    <t xml:space="preserve">      </t>
  </si>
  <si>
    <t>average Net income</t>
  </si>
  <si>
    <t>Average P/E ratio</t>
  </si>
  <si>
    <t>Firm Value</t>
  </si>
  <si>
    <t>Average share price</t>
  </si>
  <si>
    <t>Share Price</t>
  </si>
  <si>
    <t>EV 2010</t>
  </si>
  <si>
    <t>EV/EBITDA</t>
  </si>
  <si>
    <t>DEBT</t>
  </si>
  <si>
    <t>AVERAGE EV/EBITDA</t>
  </si>
  <si>
    <t>LONG TERM</t>
  </si>
  <si>
    <t>SHORT TERM</t>
  </si>
  <si>
    <t>EV</t>
  </si>
  <si>
    <t>Prada holding BV</t>
  </si>
  <si>
    <t>NET DEBT</t>
  </si>
  <si>
    <t>LESS</t>
  </si>
  <si>
    <t>CASH</t>
  </si>
  <si>
    <t>Share price</t>
  </si>
  <si>
    <t>NET INCOME</t>
  </si>
  <si>
    <t>DEPRECIATION</t>
  </si>
  <si>
    <t>CHANGE IN WC</t>
  </si>
  <si>
    <t>FCF</t>
  </si>
  <si>
    <t>5.1%=100M</t>
  </si>
  <si>
    <t>100%=?</t>
  </si>
  <si>
    <t>=100*100/5.1</t>
  </si>
  <si>
    <t>Value of equity</t>
  </si>
  <si>
    <t>Value of debt</t>
  </si>
  <si>
    <t>TOTAL VALUE</t>
  </si>
  <si>
    <t>Wd</t>
  </si>
  <si>
    <t>We</t>
  </si>
  <si>
    <t>Risk free rate (Average for gov bond)</t>
  </si>
  <si>
    <t>Risk Premium</t>
  </si>
  <si>
    <t>Ke</t>
  </si>
  <si>
    <t>EBT</t>
  </si>
  <si>
    <t>=251*100/73</t>
  </si>
  <si>
    <t>INTEREST</t>
  </si>
  <si>
    <t>=EBIT-EBT</t>
  </si>
  <si>
    <t>Kd</t>
  </si>
  <si>
    <t>=interst/debt</t>
  </si>
  <si>
    <t>WACC</t>
  </si>
  <si>
    <t>Growth</t>
  </si>
  <si>
    <t>Terminal Value</t>
  </si>
  <si>
    <t>Using EV multiple</t>
  </si>
  <si>
    <t>EV multiple</t>
  </si>
  <si>
    <t>FCF in terminal year</t>
  </si>
  <si>
    <t>Average terminal Value</t>
  </si>
  <si>
    <t>Year</t>
  </si>
  <si>
    <t>Terminal</t>
  </si>
  <si>
    <t>Cashflo</t>
  </si>
  <si>
    <t>PVIFr%,n</t>
  </si>
  <si>
    <t>Discounted cashflow</t>
  </si>
  <si>
    <t>Debt</t>
  </si>
  <si>
    <t>Cash</t>
  </si>
  <si>
    <t>Equity Value</t>
  </si>
  <si>
    <t>Number of shares</t>
  </si>
  <si>
    <t>IPO Proceeds</t>
  </si>
  <si>
    <t>Less IPO Costs of 4.4%</t>
  </si>
  <si>
    <t>New shares</t>
  </si>
  <si>
    <t>Total post money shares</t>
  </si>
  <si>
    <t>Stock price
03/10/2011
(€)</t>
  </si>
  <si>
    <t>EPS 2010</t>
  </si>
  <si>
    <t>Earning Per Share Computation</t>
  </si>
  <si>
    <t>EPS</t>
  </si>
  <si>
    <t>=</t>
  </si>
  <si>
    <t>Outstanding shares</t>
  </si>
  <si>
    <t>Price earning ratio computation</t>
  </si>
  <si>
    <t>P/E</t>
  </si>
  <si>
    <t>Earning Per Share</t>
  </si>
  <si>
    <t>Stock Price</t>
  </si>
  <si>
    <t>=(432+527)/2</t>
  </si>
  <si>
    <t>=Average Net Income*Average P/E Ratio</t>
  </si>
  <si>
    <t>=Firm Value/ No. of shares outstanding</t>
  </si>
  <si>
    <t>=Average share price + 20% Premium</t>
  </si>
  <si>
    <t>Average EV/EBITDA</t>
  </si>
  <si>
    <t>X</t>
  </si>
  <si>
    <t>Net Debt</t>
  </si>
  <si>
    <t>Net Debt=Total Debt-Cash at Hand</t>
  </si>
  <si>
    <t>Market Capitalization=EV-Net Debt</t>
  </si>
  <si>
    <t>Market Capitalization</t>
  </si>
  <si>
    <t>Shares outstanding</t>
  </si>
  <si>
    <t>=8632.89/2500</t>
  </si>
  <si>
    <t>TOTAL DEBT</t>
  </si>
  <si>
    <t>Final Share price=Share price+20% Premium</t>
  </si>
  <si>
    <t>Final Share Price</t>
  </si>
  <si>
    <t>FCF=Net Income+Depreciation-Change in WC-CAPEX</t>
  </si>
  <si>
    <t>Item</t>
  </si>
  <si>
    <t>WACC COMPUTATION</t>
  </si>
  <si>
    <t>Value of Equity</t>
  </si>
  <si>
    <t>Cost of equity (Ke)=rf+Risk premium</t>
  </si>
  <si>
    <t>Cash flow In 2016</t>
  </si>
  <si>
    <t>Cash flow In FY 2017</t>
  </si>
  <si>
    <t>Cash flow in 2017</t>
  </si>
  <si>
    <t>WACC-Growth rate</t>
  </si>
  <si>
    <t>Terminal Value using FCF</t>
  </si>
  <si>
    <t>Terminal Value using EV Multiple</t>
  </si>
  <si>
    <t>Terminal Value=EV Multiple * FCF in Terminal Year</t>
  </si>
  <si>
    <t>Firm value</t>
  </si>
  <si>
    <t xml:space="preserve">= </t>
  </si>
  <si>
    <t>Sum of Discounted cashflows</t>
  </si>
  <si>
    <t>Equity value</t>
  </si>
  <si>
    <t>Firm value-Debt+Cash in hand</t>
  </si>
  <si>
    <t>Cashflow</t>
  </si>
  <si>
    <t>Post Money Equity Value</t>
  </si>
  <si>
    <t>Pre Money Equity Value</t>
  </si>
  <si>
    <t>+</t>
  </si>
  <si>
    <t>Discounting Years</t>
  </si>
  <si>
    <t>Post Money EV</t>
  </si>
  <si>
    <t>New Shares</t>
  </si>
  <si>
    <t>Ipo Proceeds</t>
  </si>
  <si>
    <t>Share Price(Using PE Ratio)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</si>
</sst>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€_-;\-* #,##0.00\ _€_-;_-* &quot;-&quot;??\ _€_-;_-@"/>
    <numFmt numFmtId="166" formatCode="_-* #,##0.0\ _€_-;\-* #,##0.0\ _€_-;_-* &quot;-&quot;??\ _€_-;_-@"/>
    <numFmt numFmtId="167" formatCode="_-* #,##0\ _€_-;\-* #,##0\ _€_-;_-* &quot;-&quot;??\ _€_-;_-@"/>
    <numFmt numFmtId="168" formatCode="0.0%"/>
  </numFmts>
  <fonts count="21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8"/>
      <color rgb="FFFFFFFF"/>
      <name val="Calibri"/>
      <family val="2"/>
    </font>
    <font>
      <sz val="11"/>
      <name val="Calibri"/>
      <family val="2"/>
    </font>
    <font>
      <sz val="8"/>
      <color rgb="FF000000"/>
      <name val="Calibri"/>
      <family val="2"/>
    </font>
    <font>
      <i/>
      <sz val="8"/>
      <color rgb="FF000000"/>
      <name val="Calibri"/>
      <family val="2"/>
    </font>
    <font>
      <sz val="8"/>
      <color rgb="FFFF0000"/>
      <name val="Calibri"/>
      <family val="2"/>
    </font>
    <font>
      <b/>
      <sz val="8"/>
      <color rgb="FFFF0000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8"/>
      <name val="Calibri"/>
      <family val="2"/>
    </font>
    <font>
      <sz val="11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212">
    <xf numFmtId="0" fontId="0" fillId="0" borderId="0" xfId="0" applyFont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 applyAlignment="1">
      <alignment horizontal="center"/>
    </xf>
    <xf numFmtId="165" fontId="0" fillId="3" borderId="7" xfId="0" applyNumberFormat="1" applyFont="1" applyFill="1" applyBorder="1" applyAlignment="1">
      <alignment horizontal="center"/>
    </xf>
    <xf numFmtId="166" fontId="0" fillId="3" borderId="8" xfId="0" applyNumberFormat="1" applyFont="1" applyFill="1" applyBorder="1" applyAlignment="1">
      <alignment horizontal="center"/>
    </xf>
    <xf numFmtId="167" fontId="0" fillId="3" borderId="8" xfId="0" applyNumberFormat="1" applyFont="1" applyFill="1" applyBorder="1" applyAlignment="1">
      <alignment horizontal="center"/>
    </xf>
    <xf numFmtId="167" fontId="0" fillId="0" borderId="6" xfId="0" applyNumberFormat="1" applyFont="1" applyBorder="1" applyAlignment="1">
      <alignment horizontal="right"/>
    </xf>
    <xf numFmtId="167" fontId="2" fillId="0" borderId="6" xfId="0" applyNumberFormat="1" applyFont="1" applyBorder="1"/>
    <xf numFmtId="167" fontId="0" fillId="0" borderId="6" xfId="0" applyNumberFormat="1" applyFont="1" applyBorder="1"/>
    <xf numFmtId="165" fontId="0" fillId="0" borderId="5" xfId="0" applyNumberFormat="1" applyFont="1" applyBorder="1"/>
    <xf numFmtId="9" fontId="0" fillId="0" borderId="6" xfId="0" applyNumberFormat="1" applyFont="1" applyBorder="1"/>
    <xf numFmtId="0" fontId="0" fillId="0" borderId="9" xfId="0" applyFont="1" applyBorder="1"/>
    <xf numFmtId="0" fontId="0" fillId="0" borderId="3" xfId="0" applyFont="1" applyBorder="1"/>
    <xf numFmtId="0" fontId="0" fillId="0" borderId="10" xfId="0" applyFont="1" applyBorder="1"/>
    <xf numFmtId="0" fontId="0" fillId="0" borderId="8" xfId="0" applyFont="1" applyBorder="1" applyAlignment="1">
      <alignment horizontal="center"/>
    </xf>
    <xf numFmtId="165" fontId="0" fillId="3" borderId="8" xfId="0" applyNumberFormat="1" applyFont="1" applyFill="1" applyBorder="1" applyAlignment="1">
      <alignment horizontal="center"/>
    </xf>
    <xf numFmtId="167" fontId="0" fillId="0" borderId="8" xfId="0" applyNumberFormat="1" applyFont="1" applyBorder="1" applyAlignment="1">
      <alignment horizontal="right"/>
    </xf>
    <xf numFmtId="165" fontId="0" fillId="0" borderId="3" xfId="0" applyNumberFormat="1" applyFont="1" applyBorder="1"/>
    <xf numFmtId="9" fontId="0" fillId="0" borderId="8" xfId="0" applyNumberFormat="1" applyFont="1" applyBorder="1"/>
    <xf numFmtId="167" fontId="2" fillId="0" borderId="8" xfId="0" applyNumberFormat="1" applyFont="1" applyBorder="1"/>
    <xf numFmtId="167" fontId="0" fillId="0" borderId="8" xfId="0" applyNumberFormat="1" applyFont="1" applyBorder="1"/>
    <xf numFmtId="0" fontId="0" fillId="0" borderId="11" xfId="0" applyFont="1" applyBorder="1"/>
    <xf numFmtId="0" fontId="0" fillId="0" borderId="0" xfId="0" applyFont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 applyAlignment="1">
      <alignment horizontal="center"/>
    </xf>
    <xf numFmtId="0" fontId="0" fillId="0" borderId="14" xfId="0" applyFont="1" applyBorder="1"/>
    <xf numFmtId="0" fontId="3" fillId="0" borderId="14" xfId="0" applyFont="1" applyBorder="1"/>
    <xf numFmtId="0" fontId="0" fillId="0" borderId="15" xfId="0" applyFont="1" applyBorder="1"/>
    <xf numFmtId="0" fontId="0" fillId="0" borderId="8" xfId="0" applyFont="1" applyBorder="1"/>
    <xf numFmtId="0" fontId="0" fillId="0" borderId="6" xfId="0" applyFont="1" applyBorder="1"/>
    <xf numFmtId="0" fontId="3" fillId="0" borderId="6" xfId="0" applyFont="1" applyBorder="1"/>
    <xf numFmtId="0" fontId="3" fillId="0" borderId="8" xfId="0" applyFont="1" applyBorder="1"/>
    <xf numFmtId="166" fontId="0" fillId="0" borderId="8" xfId="0" applyNumberFormat="1" applyFont="1" applyBorder="1" applyAlignment="1">
      <alignment horizontal="center"/>
    </xf>
    <xf numFmtId="165" fontId="0" fillId="0" borderId="8" xfId="0" applyNumberFormat="1" applyFont="1" applyBorder="1" applyAlignment="1">
      <alignment horizontal="center"/>
    </xf>
    <xf numFmtId="167" fontId="0" fillId="0" borderId="0" xfId="0" applyNumberFormat="1" applyFont="1" applyAlignment="1">
      <alignment horizontal="right"/>
    </xf>
    <xf numFmtId="168" fontId="0" fillId="0" borderId="8" xfId="0" applyNumberFormat="1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167" fontId="6" fillId="0" borderId="4" xfId="0" applyNumberFormat="1" applyFont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7" fontId="6" fillId="0" borderId="19" xfId="0" applyNumberFormat="1" applyFont="1" applyBorder="1" applyAlignment="1">
      <alignment horizontal="right"/>
    </xf>
    <xf numFmtId="167" fontId="6" fillId="0" borderId="5" xfId="0" applyNumberFormat="1" applyFont="1" applyBorder="1" applyAlignment="1">
      <alignment horizontal="right"/>
    </xf>
    <xf numFmtId="0" fontId="6" fillId="0" borderId="19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right"/>
    </xf>
    <xf numFmtId="168" fontId="7" fillId="0" borderId="8" xfId="0" applyNumberFormat="1" applyFont="1" applyBorder="1" applyAlignment="1">
      <alignment horizontal="right"/>
    </xf>
    <xf numFmtId="168" fontId="7" fillId="0" borderId="9" xfId="0" applyNumberFormat="1" applyFont="1" applyBorder="1" applyAlignment="1">
      <alignment horizontal="right"/>
    </xf>
    <xf numFmtId="168" fontId="7" fillId="0" borderId="10" xfId="0" applyNumberFormat="1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6" fillId="0" borderId="10" xfId="0" applyFont="1" applyBorder="1"/>
    <xf numFmtId="167" fontId="6" fillId="0" borderId="10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horizontal="right"/>
    </xf>
    <xf numFmtId="167" fontId="6" fillId="4" borderId="20" xfId="0" applyNumberFormat="1" applyFont="1" applyFill="1" applyBorder="1" applyAlignment="1">
      <alignment horizontal="right"/>
    </xf>
    <xf numFmtId="168" fontId="7" fillId="0" borderId="3" xfId="0" applyNumberFormat="1" applyFont="1" applyBorder="1" applyAlignment="1">
      <alignment horizontal="right"/>
    </xf>
    <xf numFmtId="167" fontId="6" fillId="0" borderId="3" xfId="0" applyNumberFormat="1" applyFont="1" applyBorder="1" applyAlignment="1">
      <alignment horizontal="right"/>
    </xf>
    <xf numFmtId="0" fontId="6" fillId="0" borderId="12" xfId="0" applyFont="1" applyBorder="1"/>
    <xf numFmtId="0" fontId="6" fillId="0" borderId="12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15" xfId="0" applyFont="1" applyBorder="1" applyAlignment="1">
      <alignment horizontal="center"/>
    </xf>
    <xf numFmtId="0" fontId="6" fillId="0" borderId="8" xfId="0" applyFont="1" applyBorder="1"/>
    <xf numFmtId="0" fontId="6" fillId="0" borderId="8" xfId="0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0" fillId="0" borderId="8" xfId="0" applyFont="1" applyBorder="1" applyAlignment="1">
      <alignment horizontal="right"/>
    </xf>
    <xf numFmtId="10" fontId="0" fillId="0" borderId="6" xfId="0" applyNumberFormat="1" applyFont="1" applyBorder="1" applyAlignment="1">
      <alignment horizontal="center"/>
    </xf>
    <xf numFmtId="0" fontId="0" fillId="0" borderId="6" xfId="0" applyFont="1" applyBorder="1" applyAlignment="1">
      <alignment horizontal="right"/>
    </xf>
    <xf numFmtId="0" fontId="0" fillId="0" borderId="6" xfId="0" applyFont="1" applyBorder="1" applyAlignment="1">
      <alignment horizontal="left"/>
    </xf>
    <xf numFmtId="0" fontId="0" fillId="0" borderId="19" xfId="0" applyFont="1" applyBorder="1" applyAlignment="1">
      <alignment horizontal="right"/>
    </xf>
    <xf numFmtId="10" fontId="0" fillId="0" borderId="8" xfId="0" applyNumberFormat="1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right"/>
    </xf>
    <xf numFmtId="0" fontId="0" fillId="0" borderId="14" xfId="0" applyFont="1" applyBorder="1" applyAlignment="1">
      <alignment horizontal="right"/>
    </xf>
    <xf numFmtId="0" fontId="0" fillId="0" borderId="15" xfId="0" applyFont="1" applyBorder="1" applyAlignment="1">
      <alignment horizontal="right"/>
    </xf>
    <xf numFmtId="165" fontId="6" fillId="0" borderId="21" xfId="0" applyNumberFormat="1" applyFont="1" applyFill="1" applyBorder="1"/>
    <xf numFmtId="0" fontId="6" fillId="0" borderId="21" xfId="0" applyFont="1" applyFill="1" applyBorder="1" applyAlignment="1">
      <alignment horizontal="center"/>
    </xf>
    <xf numFmtId="0" fontId="6" fillId="0" borderId="21" xfId="0" applyFont="1" applyFill="1" applyBorder="1"/>
    <xf numFmtId="165" fontId="6" fillId="0" borderId="21" xfId="0" applyNumberFormat="1" applyFont="1" applyFill="1" applyBorder="1" applyAlignment="1">
      <alignment horizontal="center"/>
    </xf>
    <xf numFmtId="0" fontId="6" fillId="0" borderId="21" xfId="0" applyFont="1" applyFill="1" applyBorder="1" applyAlignment="1">
      <alignment horizontal="right"/>
    </xf>
    <xf numFmtId="165" fontId="9" fillId="0" borderId="21" xfId="0" applyNumberFormat="1" applyFont="1" applyFill="1" applyBorder="1"/>
    <xf numFmtId="0" fontId="0" fillId="0" borderId="21" xfId="0" applyFont="1" applyFill="1" applyBorder="1" applyAlignment="1"/>
    <xf numFmtId="0" fontId="13" fillId="0" borderId="21" xfId="0" applyFont="1" applyFill="1" applyBorder="1" applyAlignment="1">
      <alignment horizontal="left"/>
    </xf>
    <xf numFmtId="0" fontId="13" fillId="0" borderId="21" xfId="0" applyFont="1" applyFill="1" applyBorder="1" applyAlignment="1">
      <alignment horizontal="center" wrapText="1"/>
    </xf>
    <xf numFmtId="0" fontId="14" fillId="0" borderId="21" xfId="0" applyFont="1" applyFill="1" applyBorder="1" applyAlignment="1"/>
    <xf numFmtId="166" fontId="6" fillId="0" borderId="21" xfId="0" applyNumberFormat="1" applyFont="1" applyFill="1" applyBorder="1" applyAlignment="1">
      <alignment horizontal="center"/>
    </xf>
    <xf numFmtId="167" fontId="6" fillId="0" borderId="21" xfId="0" applyNumberFormat="1" applyFont="1" applyFill="1" applyBorder="1"/>
    <xf numFmtId="0" fontId="8" fillId="0" borderId="21" xfId="0" applyFont="1" applyFill="1" applyBorder="1"/>
    <xf numFmtId="1" fontId="6" fillId="0" borderId="21" xfId="0" applyNumberFormat="1" applyFont="1" applyFill="1" applyBorder="1" applyAlignment="1">
      <alignment horizontal="center"/>
    </xf>
    <xf numFmtId="2" fontId="6" fillId="0" borderId="21" xfId="0" applyNumberFormat="1" applyFont="1" applyFill="1" applyBorder="1" applyAlignment="1">
      <alignment horizontal="center"/>
    </xf>
    <xf numFmtId="0" fontId="10" fillId="0" borderId="21" xfId="0" applyFont="1" applyFill="1" applyBorder="1"/>
    <xf numFmtId="165" fontId="13" fillId="0" borderId="21" xfId="0" applyNumberFormat="1" applyFont="1" applyFill="1" applyBorder="1"/>
    <xf numFmtId="165" fontId="13" fillId="0" borderId="22" xfId="0" applyNumberFormat="1" applyFont="1" applyFill="1" applyBorder="1"/>
    <xf numFmtId="0" fontId="15" fillId="0" borderId="21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left"/>
    </xf>
    <xf numFmtId="0" fontId="15" fillId="0" borderId="23" xfId="0" applyFont="1" applyFill="1" applyBorder="1" applyAlignment="1">
      <alignment horizontal="center"/>
    </xf>
    <xf numFmtId="0" fontId="16" fillId="0" borderId="21" xfId="0" applyFont="1" applyFill="1" applyBorder="1"/>
    <xf numFmtId="0" fontId="15" fillId="0" borderId="23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center" vertical="center"/>
    </xf>
    <xf numFmtId="165" fontId="6" fillId="0" borderId="21" xfId="0" applyNumberFormat="1" applyFont="1" applyFill="1" applyBorder="1" applyAlignment="1">
      <alignment horizontal="center" vertical="center"/>
    </xf>
    <xf numFmtId="0" fontId="15" fillId="0" borderId="21" xfId="0" quotePrefix="1" applyFont="1" applyFill="1" applyBorder="1"/>
    <xf numFmtId="0" fontId="17" fillId="0" borderId="21" xfId="0" applyFont="1" applyFill="1" applyBorder="1" applyAlignment="1"/>
    <xf numFmtId="0" fontId="18" fillId="0" borderId="21" xfId="0" applyFont="1" applyFill="1" applyBorder="1"/>
    <xf numFmtId="0" fontId="18" fillId="0" borderId="21" xfId="0" applyFont="1" applyFill="1" applyBorder="1" applyAlignment="1">
      <alignment horizontal="center"/>
    </xf>
    <xf numFmtId="0" fontId="18" fillId="5" borderId="21" xfId="0" applyFont="1" applyFill="1" applyBorder="1"/>
    <xf numFmtId="0" fontId="18" fillId="5" borderId="21" xfId="0" quotePrefix="1" applyFont="1" applyFill="1" applyBorder="1"/>
    <xf numFmtId="2" fontId="10" fillId="0" borderId="22" xfId="0" applyNumberFormat="1" applyFont="1" applyFill="1" applyBorder="1" applyAlignment="1">
      <alignment horizontal="center"/>
    </xf>
    <xf numFmtId="0" fontId="18" fillId="5" borderId="22" xfId="0" applyFont="1" applyFill="1" applyBorder="1" applyAlignment="1">
      <alignment horizontal="center"/>
    </xf>
    <xf numFmtId="164" fontId="18" fillId="0" borderId="21" xfId="0" applyNumberFormat="1" applyFont="1" applyFill="1" applyBorder="1" applyAlignment="1">
      <alignment horizontal="center"/>
    </xf>
    <xf numFmtId="0" fontId="13" fillId="0" borderId="22" xfId="0" applyFont="1" applyFill="1" applyBorder="1"/>
    <xf numFmtId="164" fontId="13" fillId="0" borderId="22" xfId="0" applyNumberFormat="1" applyFont="1" applyFill="1" applyBorder="1" applyAlignment="1">
      <alignment horizontal="center"/>
    </xf>
    <xf numFmtId="0" fontId="13" fillId="0" borderId="21" xfId="0" applyFont="1" applyFill="1" applyBorder="1" applyAlignment="1">
      <alignment horizontal="right"/>
    </xf>
    <xf numFmtId="164" fontId="13" fillId="0" borderId="21" xfId="0" applyNumberFormat="1" applyFont="1" applyFill="1" applyBorder="1" applyAlignment="1">
      <alignment horizontal="center"/>
    </xf>
    <xf numFmtId="165" fontId="18" fillId="0" borderId="21" xfId="0" applyNumberFormat="1" applyFont="1" applyFill="1" applyBorder="1" applyAlignment="1">
      <alignment horizontal="center"/>
    </xf>
    <xf numFmtId="166" fontId="18" fillId="0" borderId="21" xfId="0" applyNumberFormat="1" applyFont="1" applyFill="1" applyBorder="1" applyAlignment="1">
      <alignment horizontal="center"/>
    </xf>
    <xf numFmtId="167" fontId="18" fillId="0" borderId="21" xfId="0" applyNumberFormat="1" applyFont="1" applyFill="1" applyBorder="1" applyAlignment="1">
      <alignment horizontal="center"/>
    </xf>
    <xf numFmtId="167" fontId="18" fillId="0" borderId="21" xfId="0" applyNumberFormat="1" applyFont="1" applyFill="1" applyBorder="1" applyAlignment="1">
      <alignment horizontal="right"/>
    </xf>
    <xf numFmtId="167" fontId="18" fillId="0" borderId="21" xfId="0" applyNumberFormat="1" applyFont="1" applyFill="1" applyBorder="1"/>
    <xf numFmtId="0" fontId="13" fillId="0" borderId="21" xfId="0" applyFont="1" applyFill="1" applyBorder="1"/>
    <xf numFmtId="167" fontId="13" fillId="0" borderId="21" xfId="0" applyNumberFormat="1" applyFont="1" applyFill="1" applyBorder="1"/>
    <xf numFmtId="0" fontId="18" fillId="0" borderId="21" xfId="0" applyFont="1" applyFill="1" applyBorder="1" applyAlignment="1">
      <alignment horizontal="right"/>
    </xf>
    <xf numFmtId="0" fontId="18" fillId="0" borderId="21" xfId="0" quotePrefix="1" applyFont="1" applyFill="1" applyBorder="1" applyAlignment="1">
      <alignment horizontal="left"/>
    </xf>
    <xf numFmtId="0" fontId="19" fillId="0" borderId="21" xfId="0" applyFont="1" applyFill="1" applyBorder="1" applyAlignment="1"/>
    <xf numFmtId="0" fontId="13" fillId="0" borderId="21" xfId="0" applyFont="1" applyFill="1" applyBorder="1" applyAlignment="1">
      <alignment horizontal="center"/>
    </xf>
    <xf numFmtId="0" fontId="0" fillId="0" borderId="21" xfId="0" applyFont="1" applyFill="1" applyBorder="1"/>
    <xf numFmtId="0" fontId="17" fillId="0" borderId="21" xfId="0" applyFont="1" applyFill="1" applyBorder="1"/>
    <xf numFmtId="0" fontId="17" fillId="6" borderId="21" xfId="0" applyFont="1" applyFill="1" applyBorder="1" applyAlignment="1">
      <alignment horizontal="right"/>
    </xf>
    <xf numFmtId="0" fontId="0" fillId="6" borderId="21" xfId="0" applyFont="1" applyFill="1" applyBorder="1"/>
    <xf numFmtId="0" fontId="17" fillId="7" borderId="21" xfId="0" applyFont="1" applyFill="1" applyBorder="1" applyAlignment="1">
      <alignment horizontal="center"/>
    </xf>
    <xf numFmtId="0" fontId="0" fillId="7" borderId="21" xfId="0" applyFont="1" applyFill="1" applyBorder="1" applyAlignment="1">
      <alignment horizontal="right"/>
    </xf>
    <xf numFmtId="0" fontId="0" fillId="7" borderId="21" xfId="0" applyFont="1" applyFill="1" applyBorder="1"/>
    <xf numFmtId="0" fontId="20" fillId="7" borderId="22" xfId="0" applyFont="1" applyFill="1" applyBorder="1" applyAlignment="1">
      <alignment horizontal="right"/>
    </xf>
    <xf numFmtId="0" fontId="20" fillId="0" borderId="22" xfId="0" applyFont="1" applyFill="1" applyBorder="1"/>
    <xf numFmtId="9" fontId="0" fillId="0" borderId="21" xfId="0" applyNumberFormat="1" applyFont="1" applyFill="1" applyBorder="1"/>
    <xf numFmtId="0" fontId="0" fillId="0" borderId="21" xfId="0" quotePrefix="1" applyFont="1" applyFill="1" applyBorder="1"/>
    <xf numFmtId="0" fontId="0" fillId="0" borderId="21" xfId="0" applyFont="1" applyFill="1" applyBorder="1" applyAlignment="1">
      <alignment horizontal="left"/>
    </xf>
    <xf numFmtId="10" fontId="0" fillId="0" borderId="21" xfId="0" applyNumberFormat="1" applyFont="1" applyFill="1" applyBorder="1"/>
    <xf numFmtId="10" fontId="0" fillId="0" borderId="21" xfId="1" applyNumberFormat="1" applyFont="1" applyFill="1" applyBorder="1"/>
    <xf numFmtId="0" fontId="0" fillId="0" borderId="21" xfId="0" applyFont="1" applyFill="1" applyBorder="1" applyAlignment="1">
      <alignment wrapText="1"/>
    </xf>
    <xf numFmtId="0" fontId="0" fillId="0" borderId="21" xfId="0" applyFont="1" applyBorder="1" applyAlignment="1"/>
    <xf numFmtId="0" fontId="0" fillId="0" borderId="21" xfId="0" applyFont="1" applyBorder="1"/>
    <xf numFmtId="0" fontId="17" fillId="0" borderId="21" xfId="0" applyFont="1" applyBorder="1"/>
    <xf numFmtId="0" fontId="20" fillId="0" borderId="0" xfId="0" applyFont="1" applyAlignment="1"/>
    <xf numFmtId="0" fontId="20" fillId="0" borderId="21" xfId="0" applyFont="1" applyBorder="1"/>
    <xf numFmtId="0" fontId="11" fillId="0" borderId="21" xfId="0" applyFont="1" applyFill="1" applyBorder="1"/>
    <xf numFmtId="0" fontId="11" fillId="0" borderId="22" xfId="0" applyFont="1" applyFill="1" applyBorder="1"/>
    <xf numFmtId="0" fontId="17" fillId="0" borderId="31" xfId="0" applyFont="1" applyBorder="1" applyAlignment="1"/>
    <xf numFmtId="0" fontId="17" fillId="0" borderId="29" xfId="0" quotePrefix="1" applyFont="1" applyBorder="1" applyAlignment="1">
      <alignment horizontal="center" vertical="center"/>
    </xf>
    <xf numFmtId="0" fontId="17" fillId="0" borderId="29" xfId="0" applyFont="1" applyBorder="1" applyAlignment="1"/>
    <xf numFmtId="0" fontId="0" fillId="0" borderId="29" xfId="0" applyFont="1" applyBorder="1" applyAlignment="1"/>
    <xf numFmtId="0" fontId="0" fillId="0" borderId="30" xfId="0" applyFont="1" applyBorder="1" applyAlignment="1"/>
    <xf numFmtId="0" fontId="17" fillId="0" borderId="29" xfId="0" quotePrefix="1" applyFont="1" applyBorder="1" applyAlignment="1">
      <alignment horizontal="center"/>
    </xf>
    <xf numFmtId="0" fontId="20" fillId="0" borderId="22" xfId="0" applyFont="1" applyBorder="1"/>
    <xf numFmtId="0" fontId="17" fillId="0" borderId="21" xfId="0" quotePrefix="1" applyFont="1" applyBorder="1" applyAlignment="1">
      <alignment horizontal="center" vertical="center"/>
    </xf>
    <xf numFmtId="0" fontId="17" fillId="0" borderId="21" xfId="0" applyFont="1" applyBorder="1" applyAlignment="1">
      <alignment wrapText="1"/>
    </xf>
    <xf numFmtId="0" fontId="17" fillId="0" borderId="30" xfId="0" applyFont="1" applyBorder="1" applyAlignment="1">
      <alignment wrapText="1"/>
    </xf>
    <xf numFmtId="0" fontId="11" fillId="0" borderId="22" xfId="0" applyFont="1" applyBorder="1"/>
    <xf numFmtId="0" fontId="17" fillId="0" borderId="21" xfId="0" applyFont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0" fontId="6" fillId="0" borderId="21" xfId="0" applyFont="1" applyFill="1" applyBorder="1" applyAlignment="1">
      <alignment horizontal="center"/>
    </xf>
    <xf numFmtId="0" fontId="5" fillId="0" borderId="21" xfId="0" applyFont="1" applyFill="1" applyBorder="1"/>
    <xf numFmtId="0" fontId="15" fillId="0" borderId="21" xfId="0" applyFont="1" applyFill="1" applyBorder="1" applyAlignment="1">
      <alignment horizontal="center" vertical="center"/>
    </xf>
    <xf numFmtId="165" fontId="15" fillId="0" borderId="21" xfId="0" quotePrefix="1" applyNumberFormat="1" applyFont="1" applyFill="1" applyBorder="1" applyAlignment="1">
      <alignment horizontal="center" vertical="center"/>
    </xf>
    <xf numFmtId="165" fontId="6" fillId="0" borderId="21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18" fillId="0" borderId="25" xfId="0" quotePrefix="1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23" xfId="0" quotePrefix="1" applyFont="1" applyFill="1" applyBorder="1" applyAlignment="1">
      <alignment horizontal="center" vertical="center"/>
    </xf>
    <xf numFmtId="164" fontId="18" fillId="0" borderId="29" xfId="0" applyNumberFormat="1" applyFont="1" applyFill="1" applyBorder="1" applyAlignment="1">
      <alignment horizontal="center"/>
    </xf>
    <xf numFmtId="164" fontId="18" fillId="0" borderId="30" xfId="0" applyNumberFormat="1" applyFont="1" applyFill="1" applyBorder="1" applyAlignment="1">
      <alignment horizontal="center"/>
    </xf>
    <xf numFmtId="164" fontId="18" fillId="0" borderId="23" xfId="0" applyNumberFormat="1" applyFont="1" applyFill="1" applyBorder="1" applyAlignment="1">
      <alignment horizontal="center"/>
    </xf>
    <xf numFmtId="164" fontId="18" fillId="0" borderId="28" xfId="0" applyNumberFormat="1" applyFont="1" applyFill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5" xfId="0" quotePrefix="1" applyFont="1" applyBorder="1" applyAlignment="1">
      <alignment horizontal="center" vertical="center"/>
    </xf>
    <xf numFmtId="0" fontId="17" fillId="0" borderId="23" xfId="0" quotePrefix="1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31" xfId="0" applyFont="1" applyBorder="1" applyAlignment="1">
      <alignment horizontal="left"/>
    </xf>
    <xf numFmtId="0" fontId="17" fillId="0" borderId="29" xfId="0" applyFont="1" applyBorder="1" applyAlignment="1">
      <alignment horizontal="left"/>
    </xf>
    <xf numFmtId="0" fontId="17" fillId="0" borderId="30" xfId="0" applyFont="1" applyBorder="1" applyAlignment="1">
      <alignment horizontal="left"/>
    </xf>
    <xf numFmtId="0" fontId="17" fillId="0" borderId="24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5" xfId="0" quotePrefix="1" applyFont="1" applyBorder="1" applyAlignment="1">
      <alignment horizontal="center" vertical="center" wrapText="1"/>
    </xf>
    <xf numFmtId="0" fontId="17" fillId="0" borderId="23" xfId="0" quotePrefix="1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R100"/>
  <sheetViews>
    <sheetView topLeftCell="G1" workbookViewId="0">
      <selection sqref="A1:O17"/>
    </sheetView>
  </sheetViews>
  <sheetFormatPr defaultColWidth="14.42578125" defaultRowHeight="15" customHeight="1" x14ac:dyDescent="0.25"/>
  <cols>
    <col min="1" max="1" width="16.85546875" customWidth="1"/>
    <col min="2" max="2" width="16" customWidth="1"/>
    <col min="3" max="3" width="9.28515625" customWidth="1"/>
    <col min="4" max="4" width="13.28515625" customWidth="1"/>
    <col min="5" max="6" width="12.140625" customWidth="1"/>
    <col min="7" max="8" width="10.42578125" customWidth="1"/>
    <col min="9" max="11" width="8.28515625" customWidth="1"/>
    <col min="12" max="14" width="11.42578125" customWidth="1"/>
    <col min="15" max="15" width="9.28515625" customWidth="1"/>
    <col min="16" max="16" width="11.28515625" customWidth="1"/>
    <col min="17" max="17" width="2.28515625" customWidth="1"/>
    <col min="18" max="18" width="9.28515625" customWidth="1"/>
  </cols>
  <sheetData>
    <row r="1" spans="1:18" ht="14.2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/>
      <c r="R1" s="4"/>
    </row>
    <row r="2" spans="1:18" ht="14.25" customHeight="1" x14ac:dyDescent="0.25">
      <c r="A2" s="5" t="s">
        <v>16</v>
      </c>
      <c r="B2" s="6" t="s">
        <v>17</v>
      </c>
      <c r="C2" s="7" t="s">
        <v>18</v>
      </c>
      <c r="D2" s="8">
        <v>1.32</v>
      </c>
      <c r="E2" s="9">
        <v>8404.2999999999993</v>
      </c>
      <c r="F2" s="10">
        <f t="shared" ref="F2:F16" si="0">D2*E2</f>
        <v>11093.675999999999</v>
      </c>
      <c r="G2" s="11">
        <v>6</v>
      </c>
      <c r="H2" s="11">
        <v>556</v>
      </c>
      <c r="I2" s="12">
        <v>478</v>
      </c>
      <c r="J2" s="12">
        <v>597</v>
      </c>
      <c r="K2" s="12">
        <v>720</v>
      </c>
      <c r="L2" s="13">
        <v>375</v>
      </c>
      <c r="M2" s="13">
        <v>470</v>
      </c>
      <c r="N2" s="13">
        <v>557</v>
      </c>
      <c r="O2" s="14">
        <v>1.1100000000000001</v>
      </c>
      <c r="P2" s="15">
        <v>0.18</v>
      </c>
      <c r="Q2" s="16"/>
      <c r="R2" s="17"/>
    </row>
    <row r="3" spans="1:18" ht="14.25" customHeight="1" x14ac:dyDescent="0.25">
      <c r="A3" s="18" t="s">
        <v>19</v>
      </c>
      <c r="B3" s="17" t="s">
        <v>20</v>
      </c>
      <c r="C3" s="19" t="s">
        <v>21</v>
      </c>
      <c r="D3" s="20">
        <v>7.6</v>
      </c>
      <c r="E3" s="9">
        <v>302</v>
      </c>
      <c r="F3" s="10">
        <f t="shared" si="0"/>
        <v>2295.1999999999998</v>
      </c>
      <c r="G3" s="21">
        <v>494</v>
      </c>
      <c r="H3" s="21">
        <v>283</v>
      </c>
      <c r="I3" s="12">
        <v>160</v>
      </c>
      <c r="J3" s="12">
        <v>193</v>
      </c>
      <c r="K3" s="12">
        <v>229</v>
      </c>
      <c r="L3" s="13">
        <v>51</v>
      </c>
      <c r="M3" s="13">
        <v>95</v>
      </c>
      <c r="N3" s="13">
        <v>123</v>
      </c>
      <c r="O3" s="22">
        <v>0.68</v>
      </c>
      <c r="P3" s="23">
        <v>0.16</v>
      </c>
      <c r="Q3" s="16"/>
      <c r="R3" s="17"/>
    </row>
    <row r="4" spans="1:18" ht="14.25" customHeight="1" x14ac:dyDescent="0.25">
      <c r="A4" s="18" t="s">
        <v>22</v>
      </c>
      <c r="B4" s="17" t="s">
        <v>23</v>
      </c>
      <c r="C4" s="19" t="s">
        <v>24</v>
      </c>
      <c r="D4" s="20">
        <v>13.85</v>
      </c>
      <c r="E4" s="9">
        <v>431.3</v>
      </c>
      <c r="F4" s="10">
        <f t="shared" si="0"/>
        <v>5973.5050000000001</v>
      </c>
      <c r="G4" s="21">
        <v>287</v>
      </c>
      <c r="H4" s="21">
        <v>398</v>
      </c>
      <c r="I4" s="12">
        <v>378</v>
      </c>
      <c r="J4" s="12">
        <v>468</v>
      </c>
      <c r="K4" s="12">
        <v>546</v>
      </c>
      <c r="L4" s="13">
        <v>217</v>
      </c>
      <c r="M4" s="13">
        <v>278</v>
      </c>
      <c r="N4" s="13">
        <v>332</v>
      </c>
      <c r="O4" s="22">
        <v>1.24</v>
      </c>
      <c r="P4" s="23">
        <v>0.3</v>
      </c>
      <c r="Q4" s="16"/>
      <c r="R4" s="17"/>
    </row>
    <row r="5" spans="1:18" ht="14.25" customHeight="1" x14ac:dyDescent="0.25">
      <c r="A5" s="18" t="s">
        <v>25</v>
      </c>
      <c r="B5" s="17" t="s">
        <v>26</v>
      </c>
      <c r="C5" s="19" t="s">
        <v>21</v>
      </c>
      <c r="D5" s="20">
        <v>154.94</v>
      </c>
      <c r="E5" s="9">
        <v>105.2</v>
      </c>
      <c r="F5" s="10">
        <f t="shared" si="0"/>
        <v>16299.688</v>
      </c>
      <c r="G5" s="21">
        <v>64</v>
      </c>
      <c r="H5" s="21">
        <v>989</v>
      </c>
      <c r="I5" s="12">
        <v>733</v>
      </c>
      <c r="J5" s="12">
        <v>828</v>
      </c>
      <c r="K5" s="12">
        <v>936</v>
      </c>
      <c r="L5" s="13">
        <v>426</v>
      </c>
      <c r="M5" s="13">
        <v>495</v>
      </c>
      <c r="N5" s="13">
        <v>554</v>
      </c>
      <c r="O5" s="22">
        <v>0.25</v>
      </c>
      <c r="P5" s="23">
        <v>0.33</v>
      </c>
      <c r="Q5" s="16"/>
      <c r="R5" s="17"/>
    </row>
    <row r="6" spans="1:18" ht="14.25" customHeight="1" x14ac:dyDescent="0.25">
      <c r="A6" s="18" t="s">
        <v>27</v>
      </c>
      <c r="B6" s="17" t="s">
        <v>17</v>
      </c>
      <c r="C6" s="19" t="s">
        <v>18</v>
      </c>
      <c r="D6" s="8">
        <v>1.83</v>
      </c>
      <c r="E6" s="9">
        <v>1453.6</v>
      </c>
      <c r="F6" s="10">
        <f t="shared" si="0"/>
        <v>2660.0879999999997</v>
      </c>
      <c r="G6" s="21">
        <v>85</v>
      </c>
      <c r="H6" s="21">
        <v>280</v>
      </c>
      <c r="I6" s="12">
        <v>164</v>
      </c>
      <c r="J6" s="12">
        <v>197</v>
      </c>
      <c r="K6" s="12">
        <v>238</v>
      </c>
      <c r="L6" s="13">
        <v>97</v>
      </c>
      <c r="M6" s="13">
        <v>120</v>
      </c>
      <c r="N6" s="13">
        <v>145</v>
      </c>
      <c r="O6" s="22">
        <v>0.98</v>
      </c>
      <c r="P6" s="23">
        <v>0.25</v>
      </c>
      <c r="Q6" s="16"/>
      <c r="R6" s="17"/>
    </row>
    <row r="7" spans="1:18" ht="14.25" customHeight="1" x14ac:dyDescent="0.25">
      <c r="A7" s="18" t="s">
        <v>28</v>
      </c>
      <c r="B7" s="17" t="s">
        <v>26</v>
      </c>
      <c r="C7" s="19" t="s">
        <v>21</v>
      </c>
      <c r="D7" s="20">
        <v>113.11</v>
      </c>
      <c r="E7" s="9">
        <v>490.6</v>
      </c>
      <c r="F7" s="10">
        <f t="shared" si="0"/>
        <v>55491.766000000003</v>
      </c>
      <c r="G7" s="21">
        <v>5266</v>
      </c>
      <c r="H7" s="21">
        <v>2802</v>
      </c>
      <c r="I7" s="12">
        <v>5295</v>
      </c>
      <c r="J7" s="12">
        <v>5965</v>
      </c>
      <c r="K7" s="12">
        <v>6635</v>
      </c>
      <c r="L7" s="13">
        <v>2286</v>
      </c>
      <c r="M7" s="13">
        <v>2936</v>
      </c>
      <c r="N7" s="13">
        <v>3363</v>
      </c>
      <c r="O7" s="22">
        <v>0.97</v>
      </c>
      <c r="P7" s="23">
        <v>0.33</v>
      </c>
      <c r="Q7" s="16"/>
      <c r="R7" s="17"/>
    </row>
    <row r="8" spans="1:18" ht="14.25" customHeight="1" x14ac:dyDescent="0.25">
      <c r="A8" s="18" t="s">
        <v>29</v>
      </c>
      <c r="B8" s="17" t="s">
        <v>30</v>
      </c>
      <c r="C8" s="19" t="s">
        <v>31</v>
      </c>
      <c r="D8" s="20">
        <v>41.35</v>
      </c>
      <c r="E8" s="9">
        <v>575.79999999999995</v>
      </c>
      <c r="F8" s="10">
        <f t="shared" si="0"/>
        <v>23809.329999999998</v>
      </c>
      <c r="G8" s="21">
        <v>701</v>
      </c>
      <c r="H8" s="21">
        <v>1213</v>
      </c>
      <c r="I8" s="12">
        <v>1572</v>
      </c>
      <c r="J8" s="12">
        <v>1947</v>
      </c>
      <c r="K8" s="12">
        <v>2150</v>
      </c>
      <c r="L8" s="13">
        <v>1019</v>
      </c>
      <c r="M8" s="13">
        <v>1330</v>
      </c>
      <c r="N8" s="13">
        <v>1517</v>
      </c>
      <c r="O8" s="22">
        <v>1.1200000000000001</v>
      </c>
      <c r="P8" s="23">
        <v>0.15</v>
      </c>
      <c r="Q8" s="16"/>
      <c r="R8" s="17"/>
    </row>
    <row r="9" spans="1:18" ht="14.25" customHeight="1" x14ac:dyDescent="0.25">
      <c r="A9" s="18" t="s">
        <v>32</v>
      </c>
      <c r="B9" s="17" t="s">
        <v>33</v>
      </c>
      <c r="C9" s="19" t="s">
        <v>34</v>
      </c>
      <c r="D9" s="20">
        <v>44.56</v>
      </c>
      <c r="E9" s="9">
        <v>126.3</v>
      </c>
      <c r="F9" s="10">
        <f t="shared" si="0"/>
        <v>5627.9279999999999</v>
      </c>
      <c r="G9" s="21">
        <v>372</v>
      </c>
      <c r="H9" s="21">
        <v>487</v>
      </c>
      <c r="I9" s="12">
        <v>512</v>
      </c>
      <c r="J9" s="12">
        <v>572</v>
      </c>
      <c r="K9" s="12">
        <v>636</v>
      </c>
      <c r="L9" s="13">
        <v>255</v>
      </c>
      <c r="M9" s="13">
        <v>296</v>
      </c>
      <c r="N9" s="13">
        <v>339</v>
      </c>
      <c r="O9" s="22">
        <v>1.91</v>
      </c>
      <c r="P9" s="23">
        <v>0.34</v>
      </c>
      <c r="Q9" s="16"/>
      <c r="R9" s="17"/>
    </row>
    <row r="10" spans="1:18" ht="14.25" customHeight="1" x14ac:dyDescent="0.25">
      <c r="A10" s="18" t="s">
        <v>35</v>
      </c>
      <c r="B10" s="17" t="s">
        <v>20</v>
      </c>
      <c r="C10" s="19" t="s">
        <v>21</v>
      </c>
      <c r="D10" s="20">
        <v>78.069999999999993</v>
      </c>
      <c r="E10" s="9">
        <v>30.6</v>
      </c>
      <c r="F10" s="10">
        <f t="shared" si="0"/>
        <v>2388.942</v>
      </c>
      <c r="G10" s="21">
        <v>75</v>
      </c>
      <c r="H10" s="21">
        <v>196</v>
      </c>
      <c r="I10" s="12">
        <v>194</v>
      </c>
      <c r="J10" s="12">
        <v>220</v>
      </c>
      <c r="K10" s="12">
        <v>246</v>
      </c>
      <c r="L10" s="13">
        <v>108</v>
      </c>
      <c r="M10" s="13">
        <v>123</v>
      </c>
      <c r="N10" s="13">
        <v>139</v>
      </c>
      <c r="O10" s="22">
        <v>0.47</v>
      </c>
      <c r="P10" s="23">
        <v>0.32</v>
      </c>
      <c r="Q10" s="16"/>
      <c r="R10" s="17"/>
    </row>
    <row r="11" spans="1:18" ht="14.25" customHeight="1" x14ac:dyDescent="0.25">
      <c r="A11" s="18" t="s">
        <v>36</v>
      </c>
      <c r="B11" s="17" t="s">
        <v>17</v>
      </c>
      <c r="C11" s="19" t="s">
        <v>18</v>
      </c>
      <c r="D11" s="20">
        <v>0.7</v>
      </c>
      <c r="E11" s="9">
        <v>1713.7</v>
      </c>
      <c r="F11" s="10">
        <f t="shared" si="0"/>
        <v>1199.5899999999999</v>
      </c>
      <c r="G11" s="21">
        <v>65</v>
      </c>
      <c r="H11" s="21">
        <v>47</v>
      </c>
      <c r="I11" s="12">
        <v>44</v>
      </c>
      <c r="J11" s="12">
        <v>62</v>
      </c>
      <c r="K11" s="12">
        <v>79</v>
      </c>
      <c r="L11" s="13">
        <v>30</v>
      </c>
      <c r="M11" s="13">
        <v>43</v>
      </c>
      <c r="N11" s="13">
        <v>58</v>
      </c>
      <c r="O11" s="22">
        <v>0.76</v>
      </c>
      <c r="P11" s="23">
        <v>0.34</v>
      </c>
      <c r="Q11" s="16"/>
      <c r="R11" s="17"/>
    </row>
    <row r="12" spans="1:18" ht="14.25" customHeight="1" x14ac:dyDescent="0.25">
      <c r="A12" s="18" t="s">
        <v>0</v>
      </c>
      <c r="B12" s="17" t="s">
        <v>33</v>
      </c>
      <c r="C12" s="19" t="s">
        <v>34</v>
      </c>
      <c r="D12" s="20">
        <v>40.39</v>
      </c>
      <c r="E12" s="9">
        <v>301.60000000000002</v>
      </c>
      <c r="F12" s="10">
        <f t="shared" si="0"/>
        <v>12181.624000000002</v>
      </c>
      <c r="G12" s="21">
        <v>18</v>
      </c>
      <c r="H12" s="21">
        <v>684</v>
      </c>
      <c r="I12" s="24">
        <v>935</v>
      </c>
      <c r="J12" s="24">
        <v>1064</v>
      </c>
      <c r="K12" s="24">
        <v>1176</v>
      </c>
      <c r="L12" s="25">
        <v>538</v>
      </c>
      <c r="M12" s="25">
        <v>646</v>
      </c>
      <c r="N12" s="25">
        <v>719</v>
      </c>
      <c r="O12" s="22">
        <v>1.34</v>
      </c>
      <c r="P12" s="23">
        <v>0.33</v>
      </c>
      <c r="Q12" s="16"/>
      <c r="R12" s="17"/>
    </row>
    <row r="13" spans="1:18" ht="14.25" customHeight="1" x14ac:dyDescent="0.25">
      <c r="A13" s="18" t="s">
        <v>37</v>
      </c>
      <c r="B13" s="17" t="s">
        <v>30</v>
      </c>
      <c r="C13" s="19" t="s">
        <v>31</v>
      </c>
      <c r="D13" s="20">
        <v>84.41</v>
      </c>
      <c r="E13" s="9">
        <v>148.69999999999999</v>
      </c>
      <c r="F13" s="10">
        <f t="shared" si="0"/>
        <v>12551.766999999998</v>
      </c>
      <c r="G13" s="21">
        <v>83</v>
      </c>
      <c r="H13" s="21">
        <v>2517</v>
      </c>
      <c r="I13" s="24">
        <v>1214</v>
      </c>
      <c r="J13" s="24">
        <v>1341</v>
      </c>
      <c r="K13" s="24">
        <v>1499</v>
      </c>
      <c r="L13" s="25">
        <v>786</v>
      </c>
      <c r="M13" s="25">
        <v>942</v>
      </c>
      <c r="N13" s="25">
        <v>1060</v>
      </c>
      <c r="O13" s="22">
        <v>1.1200000000000001</v>
      </c>
      <c r="P13" s="23">
        <v>0.25</v>
      </c>
      <c r="Q13" s="16"/>
      <c r="R13" s="17"/>
    </row>
    <row r="14" spans="1:18" ht="14.25" customHeight="1" x14ac:dyDescent="0.25">
      <c r="A14" s="18" t="s">
        <v>38</v>
      </c>
      <c r="B14" s="17" t="s">
        <v>26</v>
      </c>
      <c r="C14" s="19" t="s">
        <v>21</v>
      </c>
      <c r="D14" s="20">
        <v>108.92</v>
      </c>
      <c r="E14" s="9">
        <v>126.3</v>
      </c>
      <c r="F14" s="10">
        <f t="shared" si="0"/>
        <v>13756.596</v>
      </c>
      <c r="G14" s="21">
        <v>4464</v>
      </c>
      <c r="H14" s="21">
        <v>3125</v>
      </c>
      <c r="I14" s="24">
        <v>1957</v>
      </c>
      <c r="J14" s="24">
        <v>2188</v>
      </c>
      <c r="K14" s="24">
        <v>2390</v>
      </c>
      <c r="L14" s="25">
        <v>897</v>
      </c>
      <c r="M14" s="25">
        <v>1078</v>
      </c>
      <c r="N14" s="25">
        <v>1275</v>
      </c>
      <c r="O14" s="22">
        <v>0.82</v>
      </c>
      <c r="P14" s="23">
        <v>0.28000000000000003</v>
      </c>
      <c r="Q14" s="16"/>
      <c r="R14" s="17"/>
    </row>
    <row r="15" spans="1:18" ht="14.25" customHeight="1" x14ac:dyDescent="0.25">
      <c r="A15" s="18" t="s">
        <v>39</v>
      </c>
      <c r="B15" s="17" t="s">
        <v>33</v>
      </c>
      <c r="C15" s="19" t="s">
        <v>34</v>
      </c>
      <c r="D15" s="20">
        <v>90.4</v>
      </c>
      <c r="E15" s="9">
        <v>97.8</v>
      </c>
      <c r="F15" s="10">
        <f t="shared" si="0"/>
        <v>8841.1200000000008</v>
      </c>
      <c r="G15" s="21">
        <v>201</v>
      </c>
      <c r="H15" s="21">
        <v>461</v>
      </c>
      <c r="I15" s="24">
        <v>661</v>
      </c>
      <c r="J15" s="24">
        <v>774</v>
      </c>
      <c r="K15" s="24">
        <v>862</v>
      </c>
      <c r="L15" s="25">
        <v>359</v>
      </c>
      <c r="M15" s="25">
        <v>420</v>
      </c>
      <c r="N15" s="25">
        <v>461</v>
      </c>
      <c r="O15" s="22">
        <v>1.29</v>
      </c>
      <c r="P15" s="23">
        <v>0.4</v>
      </c>
      <c r="Q15" s="16"/>
      <c r="R15" s="17"/>
    </row>
    <row r="16" spans="1:18" ht="14.25" customHeight="1" x14ac:dyDescent="0.25">
      <c r="A16" s="26" t="s">
        <v>40</v>
      </c>
      <c r="B16" s="27" t="s">
        <v>41</v>
      </c>
      <c r="C16" s="19" t="s">
        <v>42</v>
      </c>
      <c r="D16" s="20">
        <v>41.65</v>
      </c>
      <c r="E16" s="9">
        <v>129.6</v>
      </c>
      <c r="F16" s="10">
        <f t="shared" si="0"/>
        <v>5397.8399999999992</v>
      </c>
      <c r="G16" s="21">
        <v>66</v>
      </c>
      <c r="H16" s="21">
        <v>208</v>
      </c>
      <c r="I16" s="24">
        <v>361</v>
      </c>
      <c r="J16" s="24">
        <v>470</v>
      </c>
      <c r="K16" s="24">
        <v>568</v>
      </c>
      <c r="L16" s="25">
        <v>231</v>
      </c>
      <c r="M16" s="25">
        <v>344</v>
      </c>
      <c r="N16" s="25">
        <v>435</v>
      </c>
      <c r="O16" s="22">
        <v>0.4</v>
      </c>
      <c r="P16" s="23">
        <v>0.18</v>
      </c>
      <c r="Q16" s="16"/>
      <c r="R16" s="17"/>
    </row>
    <row r="17" spans="1:18" ht="6" customHeight="1" x14ac:dyDescent="0.25">
      <c r="A17" s="28"/>
      <c r="B17" s="29"/>
      <c r="C17" s="30"/>
      <c r="D17" s="30"/>
      <c r="E17" s="30"/>
      <c r="F17" s="30"/>
      <c r="G17" s="31"/>
      <c r="H17" s="31"/>
      <c r="I17" s="32"/>
      <c r="J17" s="32"/>
      <c r="K17" s="32"/>
      <c r="L17" s="31"/>
      <c r="M17" s="31"/>
      <c r="N17" s="31"/>
      <c r="O17" s="29"/>
      <c r="P17" s="31"/>
      <c r="Q17" s="33"/>
      <c r="R17" s="17"/>
    </row>
    <row r="18" spans="1:18" ht="14.25" customHeight="1" x14ac:dyDescent="0.25">
      <c r="A18" s="34" t="s">
        <v>43</v>
      </c>
      <c r="B18" s="6"/>
      <c r="C18" s="7"/>
      <c r="D18" s="7"/>
      <c r="E18" s="7"/>
      <c r="F18" s="7"/>
      <c r="G18" s="35"/>
      <c r="H18" s="35"/>
      <c r="I18" s="36"/>
      <c r="J18" s="36"/>
      <c r="K18" s="36"/>
      <c r="L18" s="35"/>
      <c r="M18" s="35"/>
      <c r="N18" s="35"/>
      <c r="O18" s="6"/>
      <c r="P18" s="35"/>
      <c r="Q18" s="35"/>
      <c r="R18" s="34"/>
    </row>
    <row r="19" spans="1:18" ht="14.25" customHeight="1" x14ac:dyDescent="0.25">
      <c r="A19" s="34"/>
      <c r="B19" s="17"/>
      <c r="C19" s="19"/>
      <c r="D19" s="19"/>
      <c r="E19" s="19"/>
      <c r="F19" s="19"/>
      <c r="G19" s="34"/>
      <c r="H19" s="34"/>
      <c r="I19" s="37"/>
      <c r="J19" s="37"/>
      <c r="K19" s="37"/>
      <c r="L19" s="34"/>
      <c r="M19" s="34"/>
      <c r="N19" s="34"/>
      <c r="O19" s="17"/>
      <c r="P19" s="34"/>
      <c r="Q19" s="34"/>
      <c r="R19" s="34"/>
    </row>
    <row r="20" spans="1:18" ht="14.25" customHeight="1" x14ac:dyDescent="0.25">
      <c r="A20" s="34"/>
      <c r="B20" s="17"/>
      <c r="C20" s="19"/>
      <c r="D20" s="19"/>
      <c r="E20" s="38"/>
      <c r="F20" s="39"/>
      <c r="G20" s="34"/>
      <c r="H20" s="34"/>
      <c r="I20" s="40"/>
      <c r="J20" s="21"/>
      <c r="K20" s="40"/>
      <c r="L20" s="34"/>
      <c r="M20" s="34"/>
      <c r="N20" s="34"/>
      <c r="O20" s="17"/>
      <c r="P20" s="34"/>
      <c r="Q20" s="34"/>
      <c r="R20" s="34"/>
    </row>
    <row r="21" spans="1:18" ht="14.25" customHeight="1" x14ac:dyDescent="0.25">
      <c r="A21" s="34"/>
      <c r="B21" s="17"/>
      <c r="C21" s="19"/>
      <c r="D21" s="39"/>
      <c r="E21" s="19"/>
      <c r="F21" s="19"/>
      <c r="G21" s="34"/>
      <c r="H21" s="34"/>
      <c r="I21" s="37"/>
      <c r="J21" s="37"/>
      <c r="K21" s="37"/>
      <c r="L21" s="34"/>
      <c r="M21" s="34"/>
      <c r="N21" s="34"/>
      <c r="O21" s="17"/>
      <c r="P21" s="34"/>
      <c r="Q21" s="34"/>
      <c r="R21" s="34"/>
    </row>
    <row r="22" spans="1:18" ht="14.25" customHeight="1" x14ac:dyDescent="0.25">
      <c r="A22" s="34"/>
      <c r="B22" s="17"/>
      <c r="C22" s="19"/>
      <c r="D22" s="19"/>
      <c r="E22" s="19"/>
      <c r="F22" s="19"/>
      <c r="G22" s="34"/>
      <c r="H22" s="34"/>
      <c r="I22" s="37"/>
      <c r="J22" s="37"/>
      <c r="K22" s="37"/>
      <c r="L22" s="34"/>
      <c r="M22" s="34"/>
      <c r="N22" s="34"/>
      <c r="O22" s="17"/>
      <c r="P22" s="34"/>
      <c r="Q22" s="34"/>
      <c r="R22" s="34"/>
    </row>
    <row r="23" spans="1:18" ht="14.25" customHeight="1" x14ac:dyDescent="0.25">
      <c r="A23" s="34"/>
      <c r="B23" s="17"/>
      <c r="C23" s="19"/>
      <c r="D23" s="41"/>
      <c r="E23" s="19"/>
      <c r="F23" s="19"/>
      <c r="G23" s="34"/>
      <c r="H23" s="34"/>
      <c r="I23" s="37"/>
      <c r="J23" s="37"/>
      <c r="K23" s="37"/>
      <c r="L23" s="34"/>
      <c r="M23" s="34"/>
      <c r="N23" s="34"/>
      <c r="O23" s="17"/>
      <c r="P23" s="34"/>
      <c r="Q23" s="34"/>
      <c r="R23" s="34"/>
    </row>
    <row r="24" spans="1:18" ht="14.25" customHeight="1" x14ac:dyDescent="0.25">
      <c r="A24" s="34"/>
      <c r="B24" s="17"/>
      <c r="C24" s="19"/>
      <c r="D24" s="41"/>
      <c r="E24" s="19"/>
      <c r="F24" s="19"/>
      <c r="G24" s="34"/>
      <c r="H24" s="34"/>
      <c r="I24" s="37"/>
      <c r="J24" s="37"/>
      <c r="K24" s="37"/>
      <c r="L24" s="34"/>
      <c r="M24" s="34"/>
      <c r="N24" s="34"/>
      <c r="O24" s="17"/>
      <c r="P24" s="34"/>
      <c r="Q24" s="34"/>
      <c r="R24" s="34"/>
    </row>
    <row r="25" spans="1:18" ht="14.25" customHeight="1" x14ac:dyDescent="0.25">
      <c r="A25" s="34"/>
      <c r="B25" s="17"/>
      <c r="C25" s="19"/>
      <c r="D25" s="19"/>
      <c r="E25" s="19"/>
      <c r="F25" s="19"/>
      <c r="G25" s="34"/>
      <c r="H25" s="34"/>
      <c r="I25" s="37"/>
      <c r="J25" s="37"/>
      <c r="K25" s="37"/>
      <c r="L25" s="34"/>
      <c r="M25" s="34"/>
      <c r="N25" s="34"/>
      <c r="O25" s="17"/>
      <c r="P25" s="34"/>
      <c r="Q25" s="34"/>
      <c r="R25" s="34"/>
    </row>
    <row r="26" spans="1:18" ht="14.25" customHeight="1" x14ac:dyDescent="0.25">
      <c r="A26" s="34"/>
      <c r="B26" s="17"/>
      <c r="C26" s="19"/>
      <c r="D26" s="19"/>
      <c r="E26" s="19"/>
      <c r="F26" s="19"/>
      <c r="G26" s="34"/>
      <c r="H26" s="34"/>
      <c r="I26" s="37"/>
      <c r="J26" s="37"/>
      <c r="K26" s="37"/>
      <c r="L26" s="34"/>
      <c r="M26" s="34"/>
      <c r="N26" s="34"/>
      <c r="O26" s="17"/>
      <c r="P26" s="34"/>
      <c r="Q26" s="34"/>
      <c r="R26" s="34"/>
    </row>
    <row r="27" spans="1:18" ht="14.25" customHeight="1" x14ac:dyDescent="0.25">
      <c r="A27" s="34"/>
      <c r="B27" s="17"/>
      <c r="C27" s="19"/>
      <c r="D27" s="19"/>
      <c r="E27" s="19"/>
      <c r="F27" s="19"/>
      <c r="G27" s="34"/>
      <c r="H27" s="34"/>
      <c r="I27" s="37"/>
      <c r="J27" s="37"/>
      <c r="K27" s="37"/>
      <c r="L27" s="34"/>
      <c r="M27" s="34"/>
      <c r="N27" s="34"/>
      <c r="O27" s="17"/>
      <c r="P27" s="34"/>
      <c r="Q27" s="34"/>
      <c r="R27" s="34"/>
    </row>
    <row r="28" spans="1:18" ht="14.25" customHeight="1" x14ac:dyDescent="0.25">
      <c r="A28" s="34"/>
      <c r="B28" s="17"/>
      <c r="C28" s="19"/>
      <c r="D28" s="19"/>
      <c r="E28" s="19"/>
      <c r="F28" s="19"/>
      <c r="G28" s="34"/>
      <c r="H28" s="34"/>
      <c r="I28" s="37"/>
      <c r="J28" s="37"/>
      <c r="K28" s="37"/>
      <c r="L28" s="34"/>
      <c r="M28" s="34"/>
      <c r="N28" s="34"/>
      <c r="O28" s="17"/>
      <c r="P28" s="34"/>
      <c r="Q28" s="34"/>
      <c r="R28" s="34"/>
    </row>
    <row r="29" spans="1:18" ht="14.25" customHeight="1" x14ac:dyDescent="0.25">
      <c r="A29" s="34"/>
      <c r="B29" s="17"/>
      <c r="C29" s="19"/>
      <c r="D29" s="19"/>
      <c r="E29" s="19"/>
      <c r="F29" s="19"/>
      <c r="G29" s="34"/>
      <c r="H29" s="34"/>
      <c r="I29" s="37"/>
      <c r="J29" s="37"/>
      <c r="K29" s="37"/>
      <c r="L29" s="34"/>
      <c r="M29" s="34"/>
      <c r="N29" s="34"/>
      <c r="O29" s="17"/>
      <c r="P29" s="34"/>
      <c r="Q29" s="34"/>
      <c r="R29" s="34"/>
    </row>
    <row r="30" spans="1:18" ht="14.25" customHeight="1" x14ac:dyDescent="0.25">
      <c r="A30" s="34"/>
      <c r="B30" s="17"/>
      <c r="C30" s="19"/>
      <c r="D30" s="19"/>
      <c r="E30" s="19"/>
      <c r="F30" s="19"/>
      <c r="G30" s="34"/>
      <c r="H30" s="34"/>
      <c r="I30" s="37"/>
      <c r="J30" s="37"/>
      <c r="K30" s="37"/>
      <c r="L30" s="34"/>
      <c r="M30" s="34"/>
      <c r="N30" s="34"/>
      <c r="O30" s="17"/>
      <c r="P30" s="34"/>
      <c r="Q30" s="34"/>
      <c r="R30" s="34"/>
    </row>
    <row r="31" spans="1:18" ht="14.25" customHeight="1" x14ac:dyDescent="0.25">
      <c r="A31" s="34"/>
      <c r="B31" s="17"/>
      <c r="C31" s="19"/>
      <c r="D31" s="19"/>
      <c r="E31" s="19"/>
      <c r="F31" s="19"/>
      <c r="G31" s="34"/>
      <c r="H31" s="34"/>
      <c r="I31" s="37"/>
      <c r="J31" s="37"/>
      <c r="K31" s="37"/>
      <c r="L31" s="34"/>
      <c r="M31" s="34"/>
      <c r="N31" s="34"/>
      <c r="O31" s="17"/>
      <c r="P31" s="34"/>
      <c r="Q31" s="34"/>
      <c r="R31" s="34"/>
    </row>
    <row r="32" spans="1:18" ht="14.25" customHeight="1" x14ac:dyDescent="0.25">
      <c r="A32" s="34"/>
      <c r="B32" s="17"/>
      <c r="C32" s="19"/>
      <c r="D32" s="19"/>
      <c r="E32" s="19"/>
      <c r="F32" s="19"/>
      <c r="G32" s="34"/>
      <c r="H32" s="34"/>
      <c r="I32" s="37"/>
      <c r="J32" s="37"/>
      <c r="K32" s="37"/>
      <c r="L32" s="34"/>
      <c r="M32" s="34"/>
      <c r="N32" s="34"/>
      <c r="O32" s="17"/>
      <c r="P32" s="34"/>
      <c r="Q32" s="34"/>
      <c r="R32" s="34"/>
    </row>
    <row r="33" spans="1:18" ht="14.25" customHeight="1" x14ac:dyDescent="0.25">
      <c r="A33" s="34"/>
      <c r="B33" s="17"/>
      <c r="C33" s="19"/>
      <c r="D33" s="19"/>
      <c r="E33" s="19"/>
      <c r="F33" s="19"/>
      <c r="G33" s="34"/>
      <c r="H33" s="34"/>
      <c r="I33" s="37"/>
      <c r="J33" s="37"/>
      <c r="K33" s="37"/>
      <c r="L33" s="34"/>
      <c r="M33" s="34"/>
      <c r="N33" s="34"/>
      <c r="O33" s="17"/>
      <c r="P33" s="34"/>
      <c r="Q33" s="34"/>
      <c r="R33" s="34"/>
    </row>
    <row r="34" spans="1:18" ht="14.25" customHeight="1" x14ac:dyDescent="0.25">
      <c r="A34" s="34"/>
      <c r="B34" s="17"/>
      <c r="C34" s="19"/>
      <c r="D34" s="19"/>
      <c r="E34" s="19"/>
      <c r="F34" s="19"/>
      <c r="G34" s="34"/>
      <c r="H34" s="34"/>
      <c r="I34" s="37"/>
      <c r="J34" s="37"/>
      <c r="K34" s="37"/>
      <c r="L34" s="34"/>
      <c r="M34" s="34"/>
      <c r="N34" s="34"/>
      <c r="O34" s="17"/>
      <c r="P34" s="34"/>
      <c r="Q34" s="34"/>
      <c r="R34" s="34"/>
    </row>
    <row r="35" spans="1:18" ht="14.25" customHeight="1" x14ac:dyDescent="0.25">
      <c r="A35" s="34"/>
      <c r="B35" s="17"/>
      <c r="C35" s="19"/>
      <c r="D35" s="19"/>
      <c r="E35" s="19"/>
      <c r="F35" s="19"/>
      <c r="G35" s="34"/>
      <c r="H35" s="34"/>
      <c r="I35" s="37"/>
      <c r="J35" s="37"/>
      <c r="K35" s="37"/>
      <c r="L35" s="34"/>
      <c r="M35" s="34"/>
      <c r="N35" s="34"/>
      <c r="O35" s="17"/>
      <c r="P35" s="34"/>
      <c r="Q35" s="34"/>
      <c r="R35" s="34"/>
    </row>
    <row r="36" spans="1:18" ht="14.25" customHeight="1" x14ac:dyDescent="0.25">
      <c r="A36" s="34"/>
      <c r="B36" s="17"/>
      <c r="C36" s="19"/>
      <c r="D36" s="19"/>
      <c r="E36" s="19"/>
      <c r="F36" s="19"/>
      <c r="G36" s="34"/>
      <c r="H36" s="34"/>
      <c r="I36" s="37"/>
      <c r="J36" s="37"/>
      <c r="K36" s="37"/>
      <c r="L36" s="34"/>
      <c r="M36" s="34"/>
      <c r="N36" s="34"/>
      <c r="O36" s="17"/>
      <c r="P36" s="34"/>
      <c r="Q36" s="34"/>
      <c r="R36" s="34"/>
    </row>
    <row r="37" spans="1:18" ht="14.25" customHeight="1" x14ac:dyDescent="0.25">
      <c r="A37" s="34"/>
      <c r="B37" s="17"/>
      <c r="C37" s="19"/>
      <c r="D37" s="19"/>
      <c r="E37" s="19"/>
      <c r="F37" s="19"/>
      <c r="G37" s="34"/>
      <c r="H37" s="34"/>
      <c r="I37" s="37"/>
      <c r="J37" s="37"/>
      <c r="K37" s="37"/>
      <c r="L37" s="34"/>
      <c r="M37" s="34"/>
      <c r="N37" s="34"/>
      <c r="O37" s="17"/>
      <c r="P37" s="34"/>
      <c r="Q37" s="34"/>
      <c r="R37" s="34"/>
    </row>
    <row r="38" spans="1:18" ht="14.25" customHeight="1" x14ac:dyDescent="0.25">
      <c r="A38" s="34"/>
      <c r="B38" s="17"/>
      <c r="C38" s="19"/>
      <c r="D38" s="19"/>
      <c r="E38" s="19"/>
      <c r="F38" s="19"/>
      <c r="G38" s="34"/>
      <c r="H38" s="34"/>
      <c r="I38" s="37"/>
      <c r="J38" s="37"/>
      <c r="K38" s="37"/>
      <c r="L38" s="34"/>
      <c r="M38" s="34"/>
      <c r="N38" s="34"/>
      <c r="O38" s="17"/>
      <c r="P38" s="34"/>
      <c r="Q38" s="34"/>
      <c r="R38" s="34"/>
    </row>
    <row r="39" spans="1:18" ht="14.25" customHeight="1" x14ac:dyDescent="0.25">
      <c r="A39" s="34"/>
      <c r="B39" s="17"/>
      <c r="C39" s="19"/>
      <c r="D39" s="19"/>
      <c r="E39" s="19"/>
      <c r="F39" s="19"/>
      <c r="G39" s="34"/>
      <c r="H39" s="34"/>
      <c r="I39" s="37"/>
      <c r="J39" s="37"/>
      <c r="K39" s="37"/>
      <c r="L39" s="34"/>
      <c r="M39" s="34"/>
      <c r="N39" s="34"/>
      <c r="O39" s="17"/>
      <c r="P39" s="34"/>
      <c r="Q39" s="34"/>
      <c r="R39" s="34"/>
    </row>
    <row r="40" spans="1:18" ht="14.25" customHeight="1" x14ac:dyDescent="0.25">
      <c r="A40" s="34"/>
      <c r="B40" s="17"/>
      <c r="C40" s="19"/>
      <c r="D40" s="19"/>
      <c r="E40" s="19"/>
      <c r="F40" s="19"/>
      <c r="G40" s="34"/>
      <c r="H40" s="34"/>
      <c r="I40" s="37"/>
      <c r="J40" s="37"/>
      <c r="K40" s="37"/>
      <c r="L40" s="34"/>
      <c r="M40" s="34"/>
      <c r="N40" s="34"/>
      <c r="O40" s="17"/>
      <c r="P40" s="34"/>
      <c r="Q40" s="34"/>
      <c r="R40" s="34"/>
    </row>
    <row r="41" spans="1:18" ht="14.25" customHeight="1" x14ac:dyDescent="0.25">
      <c r="A41" s="34"/>
      <c r="B41" s="17"/>
      <c r="C41" s="19"/>
      <c r="D41" s="19"/>
      <c r="E41" s="19"/>
      <c r="F41" s="19"/>
      <c r="G41" s="34"/>
      <c r="H41" s="34"/>
      <c r="I41" s="37"/>
      <c r="J41" s="37"/>
      <c r="K41" s="37"/>
      <c r="L41" s="34"/>
      <c r="M41" s="34"/>
      <c r="N41" s="34"/>
      <c r="O41" s="17"/>
      <c r="P41" s="34"/>
      <c r="Q41" s="34"/>
      <c r="R41" s="34"/>
    </row>
    <row r="42" spans="1:18" ht="14.25" customHeight="1" x14ac:dyDescent="0.25">
      <c r="A42" s="34"/>
      <c r="B42" s="17"/>
      <c r="C42" s="19"/>
      <c r="D42" s="19"/>
      <c r="E42" s="19"/>
      <c r="F42" s="19"/>
      <c r="G42" s="34"/>
      <c r="H42" s="34"/>
      <c r="I42" s="37"/>
      <c r="J42" s="37"/>
      <c r="K42" s="37"/>
      <c r="L42" s="34"/>
      <c r="M42" s="34"/>
      <c r="N42" s="34"/>
      <c r="O42" s="17"/>
      <c r="P42" s="34"/>
      <c r="Q42" s="34"/>
      <c r="R42" s="34"/>
    </row>
    <row r="43" spans="1:18" ht="14.25" customHeight="1" x14ac:dyDescent="0.25">
      <c r="A43" s="34"/>
      <c r="B43" s="17"/>
      <c r="C43" s="19"/>
      <c r="D43" s="19"/>
      <c r="E43" s="19"/>
      <c r="F43" s="19"/>
      <c r="G43" s="34"/>
      <c r="H43" s="34"/>
      <c r="I43" s="37"/>
      <c r="J43" s="37"/>
      <c r="K43" s="37"/>
      <c r="L43" s="34"/>
      <c r="M43" s="34"/>
      <c r="N43" s="34"/>
      <c r="O43" s="17"/>
      <c r="P43" s="34"/>
      <c r="Q43" s="34"/>
      <c r="R43" s="34"/>
    </row>
    <row r="44" spans="1:18" ht="14.25" customHeight="1" x14ac:dyDescent="0.25">
      <c r="A44" s="34"/>
      <c r="B44" s="17"/>
      <c r="C44" s="19"/>
      <c r="D44" s="19"/>
      <c r="E44" s="19"/>
      <c r="F44" s="19"/>
      <c r="G44" s="34"/>
      <c r="H44" s="34"/>
      <c r="I44" s="37"/>
      <c r="J44" s="37"/>
      <c r="K44" s="37"/>
      <c r="L44" s="34"/>
      <c r="M44" s="34"/>
      <c r="N44" s="34"/>
      <c r="O44" s="17"/>
      <c r="P44" s="34"/>
      <c r="Q44" s="34"/>
      <c r="R44" s="34"/>
    </row>
    <row r="45" spans="1:18" ht="14.25" customHeight="1" x14ac:dyDescent="0.25">
      <c r="A45" s="34"/>
      <c r="B45" s="17"/>
      <c r="C45" s="19"/>
      <c r="D45" s="19"/>
      <c r="E45" s="19"/>
      <c r="F45" s="19"/>
      <c r="G45" s="34"/>
      <c r="H45" s="34"/>
      <c r="I45" s="37"/>
      <c r="J45" s="37"/>
      <c r="K45" s="37"/>
      <c r="L45" s="34"/>
      <c r="M45" s="34"/>
      <c r="N45" s="34"/>
      <c r="O45" s="17"/>
      <c r="P45" s="34"/>
      <c r="Q45" s="34"/>
      <c r="R45" s="34"/>
    </row>
    <row r="46" spans="1:18" ht="14.25" customHeight="1" x14ac:dyDescent="0.25">
      <c r="A46" s="34"/>
      <c r="B46" s="17"/>
      <c r="C46" s="19"/>
      <c r="D46" s="19"/>
      <c r="E46" s="19"/>
      <c r="F46" s="19"/>
      <c r="G46" s="34"/>
      <c r="H46" s="34"/>
      <c r="I46" s="37"/>
      <c r="J46" s="37"/>
      <c r="K46" s="37"/>
      <c r="L46" s="34"/>
      <c r="M46" s="34"/>
      <c r="N46" s="34"/>
      <c r="O46" s="17"/>
      <c r="P46" s="34"/>
      <c r="Q46" s="34"/>
      <c r="R46" s="34"/>
    </row>
    <row r="47" spans="1:18" ht="14.25" customHeight="1" x14ac:dyDescent="0.25">
      <c r="A47" s="34"/>
      <c r="B47" s="17"/>
      <c r="C47" s="19"/>
      <c r="D47" s="19"/>
      <c r="E47" s="19"/>
      <c r="F47" s="19"/>
      <c r="G47" s="34"/>
      <c r="H47" s="34"/>
      <c r="I47" s="37"/>
      <c r="J47" s="37"/>
      <c r="K47" s="37"/>
      <c r="L47" s="34"/>
      <c r="M47" s="34"/>
      <c r="N47" s="34"/>
      <c r="O47" s="17"/>
      <c r="P47" s="34"/>
      <c r="Q47" s="34"/>
      <c r="R47" s="34"/>
    </row>
    <row r="48" spans="1:18" ht="14.25" customHeight="1" x14ac:dyDescent="0.25">
      <c r="A48" s="34"/>
      <c r="B48" s="17"/>
      <c r="C48" s="19"/>
      <c r="D48" s="19"/>
      <c r="E48" s="19"/>
      <c r="F48" s="19"/>
      <c r="G48" s="34"/>
      <c r="H48" s="34"/>
      <c r="I48" s="37"/>
      <c r="J48" s="37"/>
      <c r="K48" s="37"/>
      <c r="L48" s="34"/>
      <c r="M48" s="34"/>
      <c r="N48" s="34"/>
      <c r="O48" s="17"/>
      <c r="P48" s="34"/>
      <c r="Q48" s="34"/>
      <c r="R48" s="34"/>
    </row>
    <row r="49" spans="1:18" ht="14.25" customHeight="1" x14ac:dyDescent="0.25">
      <c r="A49" s="34"/>
      <c r="B49" s="17"/>
      <c r="C49" s="19"/>
      <c r="D49" s="19"/>
      <c r="E49" s="19"/>
      <c r="F49" s="19"/>
      <c r="G49" s="34"/>
      <c r="H49" s="34"/>
      <c r="I49" s="37"/>
      <c r="J49" s="37"/>
      <c r="K49" s="37"/>
      <c r="L49" s="34"/>
      <c r="M49" s="34"/>
      <c r="N49" s="34"/>
      <c r="O49" s="17"/>
      <c r="P49" s="34"/>
      <c r="Q49" s="34"/>
      <c r="R49" s="34"/>
    </row>
    <row r="50" spans="1:18" ht="14.25" customHeight="1" x14ac:dyDescent="0.25">
      <c r="A50" s="34"/>
      <c r="B50" s="17"/>
      <c r="C50" s="19"/>
      <c r="D50" s="19"/>
      <c r="E50" s="19"/>
      <c r="F50" s="19"/>
      <c r="G50" s="34"/>
      <c r="H50" s="34"/>
      <c r="I50" s="37"/>
      <c r="J50" s="37"/>
      <c r="K50" s="37"/>
      <c r="L50" s="34"/>
      <c r="M50" s="34"/>
      <c r="N50" s="34"/>
      <c r="O50" s="17"/>
      <c r="P50" s="34"/>
      <c r="Q50" s="34"/>
      <c r="R50" s="34"/>
    </row>
    <row r="51" spans="1:18" ht="14.25" customHeight="1" x14ac:dyDescent="0.25">
      <c r="A51" s="34"/>
      <c r="B51" s="17"/>
      <c r="C51" s="19"/>
      <c r="D51" s="19"/>
      <c r="E51" s="19"/>
      <c r="F51" s="19"/>
      <c r="G51" s="34"/>
      <c r="H51" s="34"/>
      <c r="I51" s="37"/>
      <c r="J51" s="37"/>
      <c r="K51" s="37"/>
      <c r="L51" s="34"/>
      <c r="M51" s="34"/>
      <c r="N51" s="34"/>
      <c r="O51" s="17"/>
      <c r="P51" s="34"/>
      <c r="Q51" s="34"/>
      <c r="R51" s="34"/>
    </row>
    <row r="52" spans="1:18" ht="14.25" customHeight="1" x14ac:dyDescent="0.25">
      <c r="A52" s="34"/>
      <c r="B52" s="17"/>
      <c r="C52" s="19"/>
      <c r="D52" s="19"/>
      <c r="E52" s="19"/>
      <c r="F52" s="19"/>
      <c r="G52" s="34"/>
      <c r="H52" s="34"/>
      <c r="I52" s="37"/>
      <c r="J52" s="37"/>
      <c r="K52" s="37"/>
      <c r="L52" s="34"/>
      <c r="M52" s="34"/>
      <c r="N52" s="34"/>
      <c r="O52" s="17"/>
      <c r="P52" s="34"/>
      <c r="Q52" s="34"/>
      <c r="R52" s="34"/>
    </row>
    <row r="53" spans="1:18" ht="14.25" customHeight="1" x14ac:dyDescent="0.25">
      <c r="A53" s="34"/>
      <c r="B53" s="17"/>
      <c r="C53" s="19"/>
      <c r="D53" s="19"/>
      <c r="E53" s="19"/>
      <c r="F53" s="19"/>
      <c r="G53" s="34"/>
      <c r="H53" s="34"/>
      <c r="I53" s="37"/>
      <c r="J53" s="37"/>
      <c r="K53" s="37"/>
      <c r="L53" s="34"/>
      <c r="M53" s="34"/>
      <c r="N53" s="34"/>
      <c r="O53" s="17"/>
      <c r="P53" s="34"/>
      <c r="Q53" s="34"/>
      <c r="R53" s="34"/>
    </row>
    <row r="54" spans="1:18" ht="14.25" customHeight="1" x14ac:dyDescent="0.25">
      <c r="A54" s="34"/>
      <c r="B54" s="17"/>
      <c r="C54" s="19"/>
      <c r="D54" s="19"/>
      <c r="E54" s="19"/>
      <c r="F54" s="19"/>
      <c r="G54" s="34"/>
      <c r="H54" s="34"/>
      <c r="I54" s="37"/>
      <c r="J54" s="37"/>
      <c r="K54" s="37"/>
      <c r="L54" s="34"/>
      <c r="M54" s="34"/>
      <c r="N54" s="34"/>
      <c r="O54" s="17"/>
      <c r="P54" s="34"/>
      <c r="Q54" s="34"/>
      <c r="R54" s="34"/>
    </row>
    <row r="55" spans="1:18" ht="14.25" customHeight="1" x14ac:dyDescent="0.25">
      <c r="A55" s="34"/>
      <c r="B55" s="17"/>
      <c r="C55" s="19"/>
      <c r="D55" s="19"/>
      <c r="E55" s="19"/>
      <c r="F55" s="19"/>
      <c r="G55" s="34"/>
      <c r="H55" s="34"/>
      <c r="I55" s="37"/>
      <c r="J55" s="37"/>
      <c r="K55" s="37"/>
      <c r="L55" s="34"/>
      <c r="M55" s="34"/>
      <c r="N55" s="34"/>
      <c r="O55" s="17"/>
      <c r="P55" s="34"/>
      <c r="Q55" s="34"/>
      <c r="R55" s="34"/>
    </row>
    <row r="56" spans="1:18" ht="14.25" customHeight="1" x14ac:dyDescent="0.25">
      <c r="A56" s="34"/>
      <c r="B56" s="17"/>
      <c r="C56" s="19"/>
      <c r="D56" s="19"/>
      <c r="E56" s="19"/>
      <c r="F56" s="19"/>
      <c r="G56" s="34"/>
      <c r="H56" s="34"/>
      <c r="I56" s="37"/>
      <c r="J56" s="37"/>
      <c r="K56" s="37"/>
      <c r="L56" s="34"/>
      <c r="M56" s="34"/>
      <c r="N56" s="34"/>
      <c r="O56" s="17"/>
      <c r="P56" s="34"/>
      <c r="Q56" s="34"/>
      <c r="R56" s="34"/>
    </row>
    <row r="57" spans="1:18" ht="14.25" customHeight="1" x14ac:dyDescent="0.25">
      <c r="A57" s="34"/>
      <c r="B57" s="17"/>
      <c r="C57" s="19"/>
      <c r="D57" s="19"/>
      <c r="E57" s="19"/>
      <c r="F57" s="19"/>
      <c r="G57" s="34"/>
      <c r="H57" s="34"/>
      <c r="I57" s="37"/>
      <c r="J57" s="37"/>
      <c r="K57" s="37"/>
      <c r="L57" s="34"/>
      <c r="M57" s="34"/>
      <c r="N57" s="34"/>
      <c r="O57" s="17"/>
      <c r="P57" s="34"/>
      <c r="Q57" s="34"/>
      <c r="R57" s="34"/>
    </row>
    <row r="58" spans="1:18" ht="14.25" customHeight="1" x14ac:dyDescent="0.25">
      <c r="A58" s="34"/>
      <c r="B58" s="17"/>
      <c r="C58" s="19"/>
      <c r="D58" s="19"/>
      <c r="E58" s="19"/>
      <c r="F58" s="19"/>
      <c r="G58" s="34"/>
      <c r="H58" s="34"/>
      <c r="I58" s="37"/>
      <c r="J58" s="37"/>
      <c r="K58" s="37"/>
      <c r="L58" s="34"/>
      <c r="M58" s="34"/>
      <c r="N58" s="34"/>
      <c r="O58" s="17"/>
      <c r="P58" s="34"/>
      <c r="Q58" s="34"/>
      <c r="R58" s="34"/>
    </row>
    <row r="59" spans="1:18" ht="14.25" customHeight="1" x14ac:dyDescent="0.25">
      <c r="A59" s="34"/>
      <c r="B59" s="17"/>
      <c r="C59" s="19"/>
      <c r="D59" s="19"/>
      <c r="E59" s="19"/>
      <c r="F59" s="19"/>
      <c r="G59" s="34"/>
      <c r="H59" s="34"/>
      <c r="I59" s="37"/>
      <c r="J59" s="37"/>
      <c r="K59" s="37"/>
      <c r="L59" s="34"/>
      <c r="M59" s="34"/>
      <c r="N59" s="34"/>
      <c r="O59" s="17"/>
      <c r="P59" s="34"/>
      <c r="Q59" s="34"/>
      <c r="R59" s="34"/>
    </row>
    <row r="60" spans="1:18" ht="14.25" customHeight="1" x14ac:dyDescent="0.25">
      <c r="A60" s="34"/>
      <c r="B60" s="17"/>
      <c r="C60" s="19"/>
      <c r="D60" s="19"/>
      <c r="E60" s="19"/>
      <c r="F60" s="19"/>
      <c r="G60" s="34"/>
      <c r="H60" s="34"/>
      <c r="I60" s="37"/>
      <c r="J60" s="37"/>
      <c r="K60" s="37"/>
      <c r="L60" s="34"/>
      <c r="M60" s="34"/>
      <c r="N60" s="34"/>
      <c r="O60" s="17"/>
      <c r="P60" s="34"/>
      <c r="Q60" s="34"/>
      <c r="R60" s="34"/>
    </row>
    <row r="61" spans="1:18" ht="14.25" customHeight="1" x14ac:dyDescent="0.25">
      <c r="A61" s="34"/>
      <c r="B61" s="17"/>
      <c r="C61" s="19"/>
      <c r="D61" s="19"/>
      <c r="E61" s="19"/>
      <c r="F61" s="19"/>
      <c r="G61" s="34"/>
      <c r="H61" s="34"/>
      <c r="I61" s="37"/>
      <c r="J61" s="37"/>
      <c r="K61" s="37"/>
      <c r="L61" s="34"/>
      <c r="M61" s="34"/>
      <c r="N61" s="34"/>
      <c r="O61" s="17"/>
      <c r="P61" s="34"/>
      <c r="Q61" s="34"/>
      <c r="R61" s="34"/>
    </row>
    <row r="62" spans="1:18" ht="14.25" customHeight="1" x14ac:dyDescent="0.25">
      <c r="A62" s="34"/>
      <c r="B62" s="17"/>
      <c r="C62" s="19"/>
      <c r="D62" s="19"/>
      <c r="E62" s="19"/>
      <c r="F62" s="19"/>
      <c r="G62" s="34"/>
      <c r="H62" s="34"/>
      <c r="I62" s="37"/>
      <c r="J62" s="37"/>
      <c r="K62" s="37"/>
      <c r="L62" s="34"/>
      <c r="M62" s="34"/>
      <c r="N62" s="34"/>
      <c r="O62" s="17"/>
      <c r="P62" s="34"/>
      <c r="Q62" s="34"/>
      <c r="R62" s="34"/>
    </row>
    <row r="63" spans="1:18" ht="14.25" customHeight="1" x14ac:dyDescent="0.25">
      <c r="A63" s="34"/>
      <c r="B63" s="17"/>
      <c r="C63" s="19"/>
      <c r="D63" s="19"/>
      <c r="E63" s="19"/>
      <c r="F63" s="19"/>
      <c r="G63" s="34"/>
      <c r="H63" s="34"/>
      <c r="I63" s="37"/>
      <c r="J63" s="37"/>
      <c r="K63" s="37"/>
      <c r="L63" s="34"/>
      <c r="M63" s="34"/>
      <c r="N63" s="34"/>
      <c r="O63" s="17"/>
      <c r="P63" s="34"/>
      <c r="Q63" s="34"/>
      <c r="R63" s="34"/>
    </row>
    <row r="64" spans="1:18" ht="14.25" customHeight="1" x14ac:dyDescent="0.25">
      <c r="A64" s="34"/>
      <c r="B64" s="17"/>
      <c r="C64" s="19"/>
      <c r="D64" s="19"/>
      <c r="E64" s="19"/>
      <c r="F64" s="19"/>
      <c r="G64" s="34"/>
      <c r="H64" s="34"/>
      <c r="I64" s="37"/>
      <c r="J64" s="37"/>
      <c r="K64" s="37"/>
      <c r="L64" s="34"/>
      <c r="M64" s="34"/>
      <c r="N64" s="34"/>
      <c r="O64" s="17"/>
      <c r="P64" s="34"/>
      <c r="Q64" s="34"/>
      <c r="R64" s="34"/>
    </row>
    <row r="65" spans="1:18" ht="14.25" customHeight="1" x14ac:dyDescent="0.25">
      <c r="A65" s="34"/>
      <c r="B65" s="17"/>
      <c r="C65" s="19"/>
      <c r="D65" s="19"/>
      <c r="E65" s="19"/>
      <c r="F65" s="19"/>
      <c r="G65" s="34"/>
      <c r="H65" s="34"/>
      <c r="I65" s="37"/>
      <c r="J65" s="37"/>
      <c r="K65" s="37"/>
      <c r="L65" s="34"/>
      <c r="M65" s="34"/>
      <c r="N65" s="34"/>
      <c r="O65" s="17"/>
      <c r="P65" s="34"/>
      <c r="Q65" s="34"/>
      <c r="R65" s="34"/>
    </row>
    <row r="66" spans="1:18" ht="14.25" customHeight="1" x14ac:dyDescent="0.25">
      <c r="A66" s="34"/>
      <c r="B66" s="17"/>
      <c r="C66" s="19"/>
      <c r="D66" s="19"/>
      <c r="E66" s="19"/>
      <c r="F66" s="19"/>
      <c r="G66" s="34"/>
      <c r="H66" s="34"/>
      <c r="I66" s="37"/>
      <c r="J66" s="37"/>
      <c r="K66" s="37"/>
      <c r="L66" s="34"/>
      <c r="M66" s="34"/>
      <c r="N66" s="34"/>
      <c r="O66" s="17"/>
      <c r="P66" s="34"/>
      <c r="Q66" s="34"/>
      <c r="R66" s="34"/>
    </row>
    <row r="67" spans="1:18" ht="14.25" customHeight="1" x14ac:dyDescent="0.25">
      <c r="A67" s="34"/>
      <c r="B67" s="17"/>
      <c r="C67" s="19"/>
      <c r="D67" s="19"/>
      <c r="E67" s="19"/>
      <c r="F67" s="19"/>
      <c r="G67" s="34"/>
      <c r="H67" s="34"/>
      <c r="I67" s="37"/>
      <c r="J67" s="37"/>
      <c r="K67" s="37"/>
      <c r="L67" s="34"/>
      <c r="M67" s="34"/>
      <c r="N67" s="34"/>
      <c r="O67" s="17"/>
      <c r="P67" s="34"/>
      <c r="Q67" s="34"/>
      <c r="R67" s="34"/>
    </row>
    <row r="68" spans="1:18" ht="14.25" customHeight="1" x14ac:dyDescent="0.25">
      <c r="A68" s="34"/>
      <c r="B68" s="17"/>
      <c r="C68" s="19"/>
      <c r="D68" s="19"/>
      <c r="E68" s="19"/>
      <c r="F68" s="19"/>
      <c r="G68" s="34"/>
      <c r="H68" s="34"/>
      <c r="I68" s="37"/>
      <c r="J68" s="37"/>
      <c r="K68" s="37"/>
      <c r="L68" s="34"/>
      <c r="M68" s="34"/>
      <c r="N68" s="34"/>
      <c r="O68" s="17"/>
      <c r="P68" s="34"/>
      <c r="Q68" s="34"/>
      <c r="R68" s="34"/>
    </row>
    <row r="69" spans="1:18" ht="14.25" customHeight="1" x14ac:dyDescent="0.25">
      <c r="A69" s="34"/>
      <c r="B69" s="17"/>
      <c r="C69" s="19"/>
      <c r="D69" s="19"/>
      <c r="E69" s="19"/>
      <c r="F69" s="19"/>
      <c r="G69" s="34"/>
      <c r="H69" s="34"/>
      <c r="I69" s="37"/>
      <c r="J69" s="37"/>
      <c r="K69" s="37"/>
      <c r="L69" s="34"/>
      <c r="M69" s="34"/>
      <c r="N69" s="34"/>
      <c r="O69" s="17"/>
      <c r="P69" s="34"/>
      <c r="Q69" s="34"/>
      <c r="R69" s="34"/>
    </row>
    <row r="70" spans="1:18" ht="14.25" customHeight="1" x14ac:dyDescent="0.25">
      <c r="A70" s="34"/>
      <c r="B70" s="17"/>
      <c r="C70" s="19"/>
      <c r="D70" s="19"/>
      <c r="E70" s="19"/>
      <c r="F70" s="19"/>
      <c r="G70" s="34"/>
      <c r="H70" s="34"/>
      <c r="I70" s="37"/>
      <c r="J70" s="37"/>
      <c r="K70" s="37"/>
      <c r="L70" s="34"/>
      <c r="M70" s="34"/>
      <c r="N70" s="34"/>
      <c r="O70" s="17"/>
      <c r="P70" s="34"/>
      <c r="Q70" s="34"/>
      <c r="R70" s="34"/>
    </row>
    <row r="71" spans="1:18" ht="14.25" customHeight="1" x14ac:dyDescent="0.25">
      <c r="A71" s="34"/>
      <c r="B71" s="17"/>
      <c r="C71" s="19"/>
      <c r="D71" s="19"/>
      <c r="E71" s="19"/>
      <c r="F71" s="19"/>
      <c r="G71" s="34"/>
      <c r="H71" s="34"/>
      <c r="I71" s="37"/>
      <c r="J71" s="37"/>
      <c r="K71" s="37"/>
      <c r="L71" s="34"/>
      <c r="M71" s="34"/>
      <c r="N71" s="34"/>
      <c r="O71" s="17"/>
      <c r="P71" s="34"/>
      <c r="Q71" s="34"/>
      <c r="R71" s="34"/>
    </row>
    <row r="72" spans="1:18" ht="14.25" customHeight="1" x14ac:dyDescent="0.25">
      <c r="A72" s="34"/>
      <c r="B72" s="17"/>
      <c r="C72" s="19"/>
      <c r="D72" s="19"/>
      <c r="E72" s="19"/>
      <c r="F72" s="19"/>
      <c r="G72" s="34"/>
      <c r="H72" s="34"/>
      <c r="I72" s="37"/>
      <c r="J72" s="37"/>
      <c r="K72" s="37"/>
      <c r="L72" s="34"/>
      <c r="M72" s="34"/>
      <c r="N72" s="34"/>
      <c r="O72" s="17"/>
      <c r="P72" s="34"/>
      <c r="Q72" s="34"/>
      <c r="R72" s="34"/>
    </row>
    <row r="73" spans="1:18" ht="14.25" customHeight="1" x14ac:dyDescent="0.25">
      <c r="A73" s="34"/>
      <c r="B73" s="17"/>
      <c r="C73" s="19"/>
      <c r="D73" s="19"/>
      <c r="E73" s="19"/>
      <c r="F73" s="19"/>
      <c r="G73" s="34"/>
      <c r="H73" s="34"/>
      <c r="I73" s="37"/>
      <c r="J73" s="37"/>
      <c r="K73" s="37"/>
      <c r="L73" s="34"/>
      <c r="M73" s="34"/>
      <c r="N73" s="34"/>
      <c r="O73" s="17"/>
      <c r="P73" s="34"/>
      <c r="Q73" s="34"/>
      <c r="R73" s="34"/>
    </row>
    <row r="74" spans="1:18" ht="14.25" customHeight="1" x14ac:dyDescent="0.25">
      <c r="A74" s="34"/>
      <c r="B74" s="17"/>
      <c r="C74" s="19"/>
      <c r="D74" s="19"/>
      <c r="E74" s="19"/>
      <c r="F74" s="19"/>
      <c r="G74" s="34"/>
      <c r="H74" s="34"/>
      <c r="I74" s="37"/>
      <c r="J74" s="37"/>
      <c r="K74" s="37"/>
      <c r="L74" s="34"/>
      <c r="M74" s="34"/>
      <c r="N74" s="34"/>
      <c r="O74" s="17"/>
      <c r="P74" s="34"/>
      <c r="Q74" s="34"/>
      <c r="R74" s="34"/>
    </row>
    <row r="75" spans="1:18" ht="14.25" customHeight="1" x14ac:dyDescent="0.25">
      <c r="A75" s="34"/>
      <c r="B75" s="17"/>
      <c r="C75" s="19"/>
      <c r="D75" s="19"/>
      <c r="E75" s="19"/>
      <c r="F75" s="19"/>
      <c r="G75" s="34"/>
      <c r="H75" s="34"/>
      <c r="I75" s="37"/>
      <c r="J75" s="37"/>
      <c r="K75" s="37"/>
      <c r="L75" s="34"/>
      <c r="M75" s="34"/>
      <c r="N75" s="34"/>
      <c r="O75" s="17"/>
      <c r="P75" s="34"/>
      <c r="Q75" s="34"/>
      <c r="R75" s="34"/>
    </row>
    <row r="76" spans="1:18" ht="14.25" customHeight="1" x14ac:dyDescent="0.25">
      <c r="A76" s="34"/>
      <c r="B76" s="17"/>
      <c r="C76" s="19"/>
      <c r="D76" s="19"/>
      <c r="E76" s="19"/>
      <c r="F76" s="19"/>
      <c r="G76" s="34"/>
      <c r="H76" s="34"/>
      <c r="I76" s="37"/>
      <c r="J76" s="37"/>
      <c r="K76" s="37"/>
      <c r="L76" s="34"/>
      <c r="M76" s="34"/>
      <c r="N76" s="34"/>
      <c r="O76" s="17"/>
      <c r="P76" s="34"/>
      <c r="Q76" s="34"/>
      <c r="R76" s="34"/>
    </row>
    <row r="77" spans="1:18" ht="14.25" customHeight="1" x14ac:dyDescent="0.25">
      <c r="A77" s="34"/>
      <c r="B77" s="17"/>
      <c r="C77" s="19"/>
      <c r="D77" s="19"/>
      <c r="E77" s="19"/>
      <c r="F77" s="19"/>
      <c r="G77" s="34"/>
      <c r="H77" s="34"/>
      <c r="I77" s="37"/>
      <c r="J77" s="37"/>
      <c r="K77" s="37"/>
      <c r="L77" s="34"/>
      <c r="M77" s="34"/>
      <c r="N77" s="34"/>
      <c r="O77" s="17"/>
      <c r="P77" s="34"/>
      <c r="Q77" s="34"/>
      <c r="R77" s="34"/>
    </row>
    <row r="78" spans="1:18" ht="14.25" customHeight="1" x14ac:dyDescent="0.25">
      <c r="A78" s="34"/>
      <c r="B78" s="17"/>
      <c r="C78" s="19"/>
      <c r="D78" s="19"/>
      <c r="E78" s="19"/>
      <c r="F78" s="19"/>
      <c r="G78" s="34"/>
      <c r="H78" s="34"/>
      <c r="I78" s="37"/>
      <c r="J78" s="37"/>
      <c r="K78" s="37"/>
      <c r="L78" s="34"/>
      <c r="M78" s="34"/>
      <c r="N78" s="34"/>
      <c r="O78" s="17"/>
      <c r="P78" s="34"/>
      <c r="Q78" s="34"/>
      <c r="R78" s="34"/>
    </row>
    <row r="79" spans="1:18" ht="14.25" customHeight="1" x14ac:dyDescent="0.25">
      <c r="A79" s="34"/>
      <c r="B79" s="17"/>
      <c r="C79" s="19"/>
      <c r="D79" s="19"/>
      <c r="E79" s="19"/>
      <c r="F79" s="19"/>
      <c r="G79" s="34"/>
      <c r="H79" s="34"/>
      <c r="I79" s="37"/>
      <c r="J79" s="37"/>
      <c r="K79" s="37"/>
      <c r="L79" s="34"/>
      <c r="M79" s="34"/>
      <c r="N79" s="34"/>
      <c r="O79" s="17"/>
      <c r="P79" s="34"/>
      <c r="Q79" s="34"/>
      <c r="R79" s="34"/>
    </row>
    <row r="80" spans="1:18" ht="14.25" customHeight="1" x14ac:dyDescent="0.25">
      <c r="A80" s="34"/>
      <c r="B80" s="17"/>
      <c r="C80" s="19"/>
      <c r="D80" s="19"/>
      <c r="E80" s="19"/>
      <c r="F80" s="19"/>
      <c r="G80" s="34"/>
      <c r="H80" s="34"/>
      <c r="I80" s="37"/>
      <c r="J80" s="37"/>
      <c r="K80" s="37"/>
      <c r="L80" s="34"/>
      <c r="M80" s="34"/>
      <c r="N80" s="34"/>
      <c r="O80" s="17"/>
      <c r="P80" s="34"/>
      <c r="Q80" s="34"/>
      <c r="R80" s="34"/>
    </row>
    <row r="81" spans="1:18" ht="14.25" customHeight="1" x14ac:dyDescent="0.25">
      <c r="A81" s="34"/>
      <c r="B81" s="17"/>
      <c r="C81" s="19"/>
      <c r="D81" s="19"/>
      <c r="E81" s="19"/>
      <c r="F81" s="19"/>
      <c r="G81" s="34"/>
      <c r="H81" s="34"/>
      <c r="I81" s="37"/>
      <c r="J81" s="37"/>
      <c r="K81" s="37"/>
      <c r="L81" s="34"/>
      <c r="M81" s="34"/>
      <c r="N81" s="34"/>
      <c r="O81" s="17"/>
      <c r="P81" s="34"/>
      <c r="Q81" s="34"/>
      <c r="R81" s="34"/>
    </row>
    <row r="82" spans="1:18" ht="14.25" customHeight="1" x14ac:dyDescent="0.25">
      <c r="A82" s="34"/>
      <c r="B82" s="17"/>
      <c r="C82" s="19"/>
      <c r="D82" s="19"/>
      <c r="E82" s="19"/>
      <c r="F82" s="19"/>
      <c r="G82" s="34"/>
      <c r="H82" s="34"/>
      <c r="I82" s="37"/>
      <c r="J82" s="37"/>
      <c r="K82" s="37"/>
      <c r="L82" s="34"/>
      <c r="M82" s="34"/>
      <c r="N82" s="34"/>
      <c r="O82" s="17"/>
      <c r="P82" s="34"/>
      <c r="Q82" s="34"/>
      <c r="R82" s="34"/>
    </row>
    <row r="83" spans="1:18" ht="14.25" customHeight="1" x14ac:dyDescent="0.25">
      <c r="A83" s="34"/>
      <c r="B83" s="17"/>
      <c r="C83" s="19"/>
      <c r="D83" s="19"/>
      <c r="E83" s="19"/>
      <c r="F83" s="19"/>
      <c r="G83" s="34"/>
      <c r="H83" s="34"/>
      <c r="I83" s="37"/>
      <c r="J83" s="37"/>
      <c r="K83" s="37"/>
      <c r="L83" s="34"/>
      <c r="M83" s="34"/>
      <c r="N83" s="34"/>
      <c r="O83" s="17"/>
      <c r="P83" s="34"/>
      <c r="Q83" s="34"/>
      <c r="R83" s="34"/>
    </row>
    <row r="84" spans="1:18" ht="14.25" customHeight="1" x14ac:dyDescent="0.25">
      <c r="A84" s="34"/>
      <c r="B84" s="17"/>
      <c r="C84" s="19"/>
      <c r="D84" s="19"/>
      <c r="E84" s="19"/>
      <c r="F84" s="19"/>
      <c r="G84" s="34"/>
      <c r="H84" s="34"/>
      <c r="I84" s="37"/>
      <c r="J84" s="37"/>
      <c r="K84" s="37"/>
      <c r="L84" s="34"/>
      <c r="M84" s="34"/>
      <c r="N84" s="34"/>
      <c r="O84" s="17"/>
      <c r="P84" s="34"/>
      <c r="Q84" s="34"/>
      <c r="R84" s="34"/>
    </row>
    <row r="85" spans="1:18" ht="14.25" customHeight="1" x14ac:dyDescent="0.25">
      <c r="A85" s="34"/>
      <c r="B85" s="17"/>
      <c r="C85" s="19"/>
      <c r="D85" s="19"/>
      <c r="E85" s="19"/>
      <c r="F85" s="19"/>
      <c r="G85" s="34"/>
      <c r="H85" s="34"/>
      <c r="I85" s="37"/>
      <c r="J85" s="37"/>
      <c r="K85" s="37"/>
      <c r="L85" s="34"/>
      <c r="M85" s="34"/>
      <c r="N85" s="34"/>
      <c r="O85" s="17"/>
      <c r="P85" s="34"/>
      <c r="Q85" s="34"/>
      <c r="R85" s="34"/>
    </row>
    <row r="86" spans="1:18" ht="14.25" customHeight="1" x14ac:dyDescent="0.25">
      <c r="A86" s="34"/>
      <c r="B86" s="17"/>
      <c r="C86" s="19"/>
      <c r="D86" s="19"/>
      <c r="E86" s="19"/>
      <c r="F86" s="19"/>
      <c r="G86" s="34"/>
      <c r="H86" s="34"/>
      <c r="I86" s="37"/>
      <c r="J86" s="37"/>
      <c r="K86" s="37"/>
      <c r="L86" s="34"/>
      <c r="M86" s="34"/>
      <c r="N86" s="34"/>
      <c r="O86" s="17"/>
      <c r="P86" s="34"/>
      <c r="Q86" s="34"/>
      <c r="R86" s="34"/>
    </row>
    <row r="87" spans="1:18" ht="14.25" customHeight="1" x14ac:dyDescent="0.25">
      <c r="A87" s="34"/>
      <c r="B87" s="17"/>
      <c r="C87" s="19"/>
      <c r="D87" s="19"/>
      <c r="E87" s="19"/>
      <c r="F87" s="19"/>
      <c r="G87" s="34"/>
      <c r="H87" s="34"/>
      <c r="I87" s="37"/>
      <c r="J87" s="37"/>
      <c r="K87" s="37"/>
      <c r="L87" s="34"/>
      <c r="M87" s="34"/>
      <c r="N87" s="34"/>
      <c r="O87" s="17"/>
      <c r="P87" s="34"/>
      <c r="Q87" s="34"/>
      <c r="R87" s="34"/>
    </row>
    <row r="88" spans="1:18" ht="14.25" customHeight="1" x14ac:dyDescent="0.25">
      <c r="A88" s="34"/>
      <c r="B88" s="17"/>
      <c r="C88" s="19"/>
      <c r="D88" s="19"/>
      <c r="E88" s="19"/>
      <c r="F88" s="19"/>
      <c r="G88" s="34"/>
      <c r="H88" s="34"/>
      <c r="I88" s="37"/>
      <c r="J88" s="37"/>
      <c r="K88" s="37"/>
      <c r="L88" s="34"/>
      <c r="M88" s="34"/>
      <c r="N88" s="34"/>
      <c r="O88" s="17"/>
      <c r="P88" s="34"/>
      <c r="Q88" s="34"/>
      <c r="R88" s="34"/>
    </row>
    <row r="89" spans="1:18" ht="14.25" customHeight="1" x14ac:dyDescent="0.25">
      <c r="A89" s="34"/>
      <c r="B89" s="17"/>
      <c r="C89" s="19"/>
      <c r="D89" s="19"/>
      <c r="E89" s="19"/>
      <c r="F89" s="19"/>
      <c r="G89" s="34"/>
      <c r="H89" s="34"/>
      <c r="I89" s="37"/>
      <c r="J89" s="37"/>
      <c r="K89" s="37"/>
      <c r="L89" s="34"/>
      <c r="M89" s="34"/>
      <c r="N89" s="34"/>
      <c r="O89" s="17"/>
      <c r="P89" s="34"/>
      <c r="Q89" s="34"/>
      <c r="R89" s="34"/>
    </row>
    <row r="90" spans="1:18" ht="14.25" customHeight="1" x14ac:dyDescent="0.25">
      <c r="A90" s="34"/>
      <c r="B90" s="17"/>
      <c r="C90" s="19"/>
      <c r="D90" s="19"/>
      <c r="E90" s="19"/>
      <c r="F90" s="19"/>
      <c r="G90" s="34"/>
      <c r="H90" s="34"/>
      <c r="I90" s="37"/>
      <c r="J90" s="37"/>
      <c r="K90" s="37"/>
      <c r="L90" s="34"/>
      <c r="M90" s="34"/>
      <c r="N90" s="34"/>
      <c r="O90" s="17"/>
      <c r="P90" s="34"/>
      <c r="Q90" s="34"/>
      <c r="R90" s="34"/>
    </row>
    <row r="91" spans="1:18" ht="14.25" customHeight="1" x14ac:dyDescent="0.25">
      <c r="A91" s="34"/>
      <c r="B91" s="17"/>
      <c r="C91" s="19"/>
      <c r="D91" s="19"/>
      <c r="E91" s="19"/>
      <c r="F91" s="19"/>
      <c r="G91" s="34"/>
      <c r="H91" s="34"/>
      <c r="I91" s="37"/>
      <c r="J91" s="37"/>
      <c r="K91" s="37"/>
      <c r="L91" s="34"/>
      <c r="M91" s="34"/>
      <c r="N91" s="34"/>
      <c r="O91" s="17"/>
      <c r="P91" s="34"/>
      <c r="Q91" s="34"/>
      <c r="R91" s="34"/>
    </row>
    <row r="92" spans="1:18" ht="14.25" customHeight="1" x14ac:dyDescent="0.25">
      <c r="A92" s="34"/>
      <c r="B92" s="17"/>
      <c r="C92" s="19"/>
      <c r="D92" s="19"/>
      <c r="E92" s="19"/>
      <c r="F92" s="19"/>
      <c r="G92" s="34"/>
      <c r="H92" s="34"/>
      <c r="I92" s="37"/>
      <c r="J92" s="37"/>
      <c r="K92" s="37"/>
      <c r="L92" s="34"/>
      <c r="M92" s="34"/>
      <c r="N92" s="34"/>
      <c r="O92" s="17"/>
      <c r="P92" s="34"/>
      <c r="Q92" s="34"/>
      <c r="R92" s="34"/>
    </row>
    <row r="93" spans="1:18" ht="14.25" customHeight="1" x14ac:dyDescent="0.25">
      <c r="A93" s="34"/>
      <c r="B93" s="17"/>
      <c r="C93" s="19"/>
      <c r="D93" s="19"/>
      <c r="E93" s="19"/>
      <c r="F93" s="19"/>
      <c r="G93" s="34"/>
      <c r="H93" s="34"/>
      <c r="I93" s="37"/>
      <c r="J93" s="37"/>
      <c r="K93" s="37"/>
      <c r="L93" s="34"/>
      <c r="M93" s="34"/>
      <c r="N93" s="34"/>
      <c r="O93" s="17"/>
      <c r="P93" s="34"/>
      <c r="Q93" s="34"/>
      <c r="R93" s="34"/>
    </row>
    <row r="94" spans="1:18" ht="14.25" customHeight="1" x14ac:dyDescent="0.25">
      <c r="A94" s="34"/>
      <c r="B94" s="17"/>
      <c r="C94" s="19"/>
      <c r="D94" s="19"/>
      <c r="E94" s="19"/>
      <c r="F94" s="19"/>
      <c r="G94" s="34"/>
      <c r="H94" s="34"/>
      <c r="I94" s="37"/>
      <c r="J94" s="37"/>
      <c r="K94" s="37"/>
      <c r="L94" s="34"/>
      <c r="M94" s="34"/>
      <c r="N94" s="34"/>
      <c r="O94" s="17"/>
      <c r="P94" s="34"/>
      <c r="Q94" s="34"/>
      <c r="R94" s="34"/>
    </row>
    <row r="95" spans="1:18" ht="14.25" customHeight="1" x14ac:dyDescent="0.25">
      <c r="A95" s="34"/>
      <c r="B95" s="17"/>
      <c r="C95" s="19"/>
      <c r="D95" s="19"/>
      <c r="E95" s="19"/>
      <c r="F95" s="19"/>
      <c r="G95" s="34"/>
      <c r="H95" s="34"/>
      <c r="I95" s="37"/>
      <c r="J95" s="37"/>
      <c r="K95" s="37"/>
      <c r="L95" s="34"/>
      <c r="M95" s="34"/>
      <c r="N95" s="34"/>
      <c r="O95" s="17"/>
      <c r="P95" s="34"/>
      <c r="Q95" s="34"/>
      <c r="R95" s="34"/>
    </row>
    <row r="96" spans="1:18" ht="14.25" customHeight="1" x14ac:dyDescent="0.25">
      <c r="A96" s="34"/>
      <c r="B96" s="17"/>
      <c r="C96" s="19"/>
      <c r="D96" s="19"/>
      <c r="E96" s="19"/>
      <c r="F96" s="19"/>
      <c r="G96" s="34"/>
      <c r="H96" s="34"/>
      <c r="I96" s="37"/>
      <c r="J96" s="37"/>
      <c r="K96" s="37"/>
      <c r="L96" s="34"/>
      <c r="M96" s="34"/>
      <c r="N96" s="34"/>
      <c r="O96" s="17"/>
      <c r="P96" s="34"/>
      <c r="Q96" s="34"/>
      <c r="R96" s="34"/>
    </row>
    <row r="97" spans="1:18" ht="14.25" customHeight="1" x14ac:dyDescent="0.25">
      <c r="A97" s="34"/>
      <c r="B97" s="17"/>
      <c r="C97" s="19"/>
      <c r="D97" s="19"/>
      <c r="E97" s="19"/>
      <c r="F97" s="19"/>
      <c r="G97" s="34"/>
      <c r="H97" s="34"/>
      <c r="I97" s="37"/>
      <c r="J97" s="37"/>
      <c r="K97" s="37"/>
      <c r="L97" s="34"/>
      <c r="M97" s="34"/>
      <c r="N97" s="34"/>
      <c r="O97" s="17"/>
      <c r="P97" s="34"/>
      <c r="Q97" s="34"/>
      <c r="R97" s="34"/>
    </row>
    <row r="98" spans="1:18" ht="14.25" customHeight="1" x14ac:dyDescent="0.25">
      <c r="A98" s="34"/>
      <c r="B98" s="17"/>
      <c r="C98" s="19"/>
      <c r="D98" s="19"/>
      <c r="E98" s="19"/>
      <c r="F98" s="19"/>
      <c r="G98" s="34"/>
      <c r="H98" s="34"/>
      <c r="I98" s="37"/>
      <c r="J98" s="37"/>
      <c r="K98" s="37"/>
      <c r="L98" s="34"/>
      <c r="M98" s="34"/>
      <c r="N98" s="34"/>
      <c r="O98" s="17"/>
      <c r="P98" s="34"/>
      <c r="Q98" s="34"/>
      <c r="R98" s="34"/>
    </row>
    <row r="99" spans="1:18" ht="14.25" customHeight="1" x14ac:dyDescent="0.25">
      <c r="A99" s="34"/>
      <c r="B99" s="17"/>
      <c r="C99" s="19"/>
      <c r="D99" s="19"/>
      <c r="E99" s="19"/>
      <c r="F99" s="19"/>
      <c r="G99" s="34"/>
      <c r="H99" s="34"/>
      <c r="I99" s="37"/>
      <c r="J99" s="37"/>
      <c r="K99" s="37"/>
      <c r="L99" s="34"/>
      <c r="M99" s="34"/>
      <c r="N99" s="34"/>
      <c r="O99" s="17"/>
      <c r="P99" s="34"/>
      <c r="Q99" s="34"/>
      <c r="R99" s="34"/>
    </row>
    <row r="100" spans="1:18" ht="14.25" customHeight="1" x14ac:dyDescent="0.25">
      <c r="A100" s="34"/>
      <c r="B100" s="17"/>
      <c r="C100" s="19"/>
      <c r="D100" s="19"/>
      <c r="E100" s="19"/>
      <c r="F100" s="19"/>
      <c r="G100" s="34"/>
      <c r="H100" s="34"/>
      <c r="I100" s="37"/>
      <c r="J100" s="37"/>
      <c r="K100" s="37"/>
      <c r="L100" s="34"/>
      <c r="M100" s="34"/>
      <c r="N100" s="34"/>
      <c r="O100" s="17"/>
      <c r="P100" s="34"/>
      <c r="Q100" s="34"/>
      <c r="R100" s="34"/>
    </row>
  </sheetData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100"/>
  <sheetViews>
    <sheetView workbookViewId="0"/>
  </sheetViews>
  <sheetFormatPr defaultColWidth="14.42578125" defaultRowHeight="15" customHeight="1" x14ac:dyDescent="0.25"/>
  <cols>
    <col min="1" max="1" width="23.28515625" customWidth="1"/>
    <col min="2" max="4" width="6.28515625" customWidth="1"/>
    <col min="5" max="10" width="6.42578125" customWidth="1"/>
    <col min="11" max="11" width="1.42578125" customWidth="1"/>
    <col min="12" max="12" width="9.28515625" customWidth="1"/>
  </cols>
  <sheetData>
    <row r="1" spans="1:12" ht="9.75" customHeight="1" x14ac:dyDescent="0.25">
      <c r="A1" s="42" t="s">
        <v>44</v>
      </c>
      <c r="B1" s="170" t="s">
        <v>45</v>
      </c>
      <c r="C1" s="171"/>
      <c r="D1" s="172"/>
      <c r="E1" s="170" t="s">
        <v>46</v>
      </c>
      <c r="F1" s="171"/>
      <c r="G1" s="172"/>
      <c r="H1" s="170" t="s">
        <v>47</v>
      </c>
      <c r="I1" s="171"/>
      <c r="J1" s="172"/>
      <c r="K1" s="43"/>
      <c r="L1" s="44"/>
    </row>
    <row r="2" spans="1:12" ht="9.75" customHeight="1" x14ac:dyDescent="0.25">
      <c r="A2" s="42" t="s">
        <v>48</v>
      </c>
      <c r="B2" s="43" t="s">
        <v>49</v>
      </c>
      <c r="C2" s="43" t="s">
        <v>50</v>
      </c>
      <c r="D2" s="43" t="s">
        <v>51</v>
      </c>
      <c r="E2" s="43" t="s">
        <v>52</v>
      </c>
      <c r="F2" s="43" t="s">
        <v>53</v>
      </c>
      <c r="G2" s="43" t="s">
        <v>54</v>
      </c>
      <c r="H2" s="43" t="s">
        <v>55</v>
      </c>
      <c r="I2" s="43" t="s">
        <v>56</v>
      </c>
      <c r="J2" s="43" t="s">
        <v>57</v>
      </c>
      <c r="K2" s="43"/>
      <c r="L2" s="44"/>
    </row>
    <row r="3" spans="1:12" ht="9.75" customHeight="1" x14ac:dyDescent="0.25">
      <c r="A3" s="45" t="s">
        <v>58</v>
      </c>
      <c r="B3" s="46">
        <v>1648</v>
      </c>
      <c r="C3" s="47">
        <v>1561</v>
      </c>
      <c r="D3" s="48">
        <v>2047</v>
      </c>
      <c r="E3" s="46">
        <v>2392</v>
      </c>
      <c r="F3" s="47">
        <v>2804</v>
      </c>
      <c r="G3" s="48">
        <v>3173</v>
      </c>
      <c r="H3" s="49">
        <v>3506</v>
      </c>
      <c r="I3" s="49">
        <v>3765</v>
      </c>
      <c r="J3" s="49">
        <v>4040</v>
      </c>
      <c r="K3" s="50"/>
      <c r="L3" s="44"/>
    </row>
    <row r="4" spans="1:12" ht="9.75" customHeight="1" x14ac:dyDescent="0.25">
      <c r="A4" s="51" t="s">
        <v>59</v>
      </c>
      <c r="B4" s="52"/>
      <c r="C4" s="53">
        <f t="shared" ref="C4:J4" si="0">(C3-B3)/B3</f>
        <v>-5.2791262135922327E-2</v>
      </c>
      <c r="D4" s="54">
        <f t="shared" si="0"/>
        <v>0.31133888532991671</v>
      </c>
      <c r="E4" s="55">
        <f t="shared" si="0"/>
        <v>0.16853932584269662</v>
      </c>
      <c r="F4" s="53">
        <f t="shared" si="0"/>
        <v>0.17224080267558528</v>
      </c>
      <c r="G4" s="54">
        <f t="shared" si="0"/>
        <v>0.13159771754636235</v>
      </c>
      <c r="H4" s="55">
        <f t="shared" si="0"/>
        <v>0.10494799873936338</v>
      </c>
      <c r="I4" s="53">
        <f t="shared" si="0"/>
        <v>7.3873359954363949E-2</v>
      </c>
      <c r="J4" s="53">
        <f t="shared" si="0"/>
        <v>7.3041168658698544E-2</v>
      </c>
      <c r="K4" s="56"/>
      <c r="L4" s="44"/>
    </row>
    <row r="5" spans="1:12" ht="9.75" customHeight="1" x14ac:dyDescent="0.25">
      <c r="A5" s="57" t="s">
        <v>60</v>
      </c>
      <c r="B5" s="58">
        <v>282</v>
      </c>
      <c r="C5" s="59">
        <v>290</v>
      </c>
      <c r="D5" s="60">
        <v>534</v>
      </c>
      <c r="E5" s="58">
        <v>652</v>
      </c>
      <c r="F5" s="59">
        <v>814</v>
      </c>
      <c r="G5" s="60">
        <v>964</v>
      </c>
      <c r="H5" s="61">
        <f t="shared" ref="H5:J5" si="1">0.304*H3</f>
        <v>1065.8240000000001</v>
      </c>
      <c r="I5" s="61">
        <f t="shared" si="1"/>
        <v>1144.56</v>
      </c>
      <c r="J5" s="61">
        <f t="shared" si="1"/>
        <v>1228.1600000000001</v>
      </c>
      <c r="K5" s="56"/>
      <c r="L5" s="44"/>
    </row>
    <row r="6" spans="1:12" ht="9.75" customHeight="1" x14ac:dyDescent="0.25">
      <c r="A6" s="51" t="s">
        <v>61</v>
      </c>
      <c r="B6" s="55">
        <f t="shared" ref="B6:G6" si="2">B5/B$3</f>
        <v>0.17111650485436894</v>
      </c>
      <c r="C6" s="53">
        <f t="shared" si="2"/>
        <v>0.18577834721332478</v>
      </c>
      <c r="D6" s="54">
        <f t="shared" si="2"/>
        <v>0.2608695652173913</v>
      </c>
      <c r="E6" s="55">
        <f t="shared" si="2"/>
        <v>0.27257525083612039</v>
      </c>
      <c r="F6" s="53">
        <f t="shared" si="2"/>
        <v>0.29029957203994294</v>
      </c>
      <c r="G6" s="54">
        <f t="shared" si="2"/>
        <v>0.30381342578001891</v>
      </c>
      <c r="H6" s="62">
        <f t="shared" ref="H6:J6" si="3">G6</f>
        <v>0.30381342578001891</v>
      </c>
      <c r="I6" s="53">
        <f t="shared" si="3"/>
        <v>0.30381342578001891</v>
      </c>
      <c r="J6" s="53">
        <f t="shared" si="3"/>
        <v>0.30381342578001891</v>
      </c>
      <c r="K6" s="56"/>
      <c r="L6" s="44"/>
    </row>
    <row r="7" spans="1:12" ht="9.75" customHeight="1" x14ac:dyDescent="0.25">
      <c r="A7" s="57" t="s">
        <v>62</v>
      </c>
      <c r="B7" s="58">
        <f t="shared" ref="B7:G7" si="4">B5-B9</f>
        <v>92</v>
      </c>
      <c r="C7" s="59">
        <f t="shared" si="4"/>
        <v>103</v>
      </c>
      <c r="D7" s="60">
        <f t="shared" si="4"/>
        <v>118</v>
      </c>
      <c r="E7" s="58">
        <f t="shared" si="4"/>
        <v>135</v>
      </c>
      <c r="F7" s="59">
        <f t="shared" si="4"/>
        <v>159</v>
      </c>
      <c r="G7" s="60">
        <f t="shared" si="4"/>
        <v>177</v>
      </c>
      <c r="H7" s="61">
        <f t="shared" ref="H7:J7" si="5">H8*H3</f>
        <v>140.24</v>
      </c>
      <c r="I7" s="61">
        <f t="shared" si="5"/>
        <v>150.6</v>
      </c>
      <c r="J7" s="61">
        <f t="shared" si="5"/>
        <v>161.6</v>
      </c>
      <c r="K7" s="56"/>
      <c r="L7" s="44"/>
    </row>
    <row r="8" spans="1:12" ht="9.75" customHeight="1" x14ac:dyDescent="0.25">
      <c r="A8" s="51" t="s">
        <v>61</v>
      </c>
      <c r="B8" s="55">
        <f t="shared" ref="B8:G8" si="6">B7/B$3</f>
        <v>5.5825242718446605E-2</v>
      </c>
      <c r="C8" s="53">
        <f t="shared" si="6"/>
        <v>6.5983344010249842E-2</v>
      </c>
      <c r="D8" s="54">
        <f t="shared" si="6"/>
        <v>5.7645334636052759E-2</v>
      </c>
      <c r="E8" s="55">
        <f t="shared" si="6"/>
        <v>5.6438127090301E-2</v>
      </c>
      <c r="F8" s="53">
        <f t="shared" si="6"/>
        <v>5.6704707560627676E-2</v>
      </c>
      <c r="G8" s="54">
        <f t="shared" si="6"/>
        <v>5.5783170501103055E-2</v>
      </c>
      <c r="H8" s="62">
        <v>0.04</v>
      </c>
      <c r="I8" s="53">
        <f t="shared" ref="I8:J8" si="7">H8</f>
        <v>0.04</v>
      </c>
      <c r="J8" s="53">
        <f t="shared" si="7"/>
        <v>0.04</v>
      </c>
      <c r="K8" s="56"/>
      <c r="L8" s="44"/>
    </row>
    <row r="9" spans="1:12" ht="9.75" customHeight="1" x14ac:dyDescent="0.25">
      <c r="A9" s="57" t="s">
        <v>63</v>
      </c>
      <c r="B9" s="58">
        <v>190</v>
      </c>
      <c r="C9" s="59">
        <v>187</v>
      </c>
      <c r="D9" s="60">
        <v>416</v>
      </c>
      <c r="E9" s="58">
        <v>517</v>
      </c>
      <c r="F9" s="59">
        <v>655</v>
      </c>
      <c r="G9" s="60">
        <v>787</v>
      </c>
      <c r="H9" s="61">
        <f t="shared" ref="H9:J9" si="8">H5-H7</f>
        <v>925.58400000000006</v>
      </c>
      <c r="I9" s="61">
        <f t="shared" si="8"/>
        <v>993.95999999999992</v>
      </c>
      <c r="J9" s="61">
        <f t="shared" si="8"/>
        <v>1066.5600000000002</v>
      </c>
      <c r="K9" s="56"/>
      <c r="L9" s="44"/>
    </row>
    <row r="10" spans="1:12" ht="9.75" customHeight="1" x14ac:dyDescent="0.25">
      <c r="A10" s="51" t="s">
        <v>61</v>
      </c>
      <c r="B10" s="55">
        <f t="shared" ref="B10:G10" si="9">B9/B$3</f>
        <v>0.11529126213592233</v>
      </c>
      <c r="C10" s="53">
        <f t="shared" si="9"/>
        <v>0.11979500320307496</v>
      </c>
      <c r="D10" s="54">
        <f t="shared" si="9"/>
        <v>0.20322423058133854</v>
      </c>
      <c r="E10" s="55">
        <f t="shared" si="9"/>
        <v>0.21613712374581939</v>
      </c>
      <c r="F10" s="53">
        <f t="shared" si="9"/>
        <v>0.23359486447931527</v>
      </c>
      <c r="G10" s="54">
        <f t="shared" si="9"/>
        <v>0.24803025527891584</v>
      </c>
      <c r="H10" s="62"/>
      <c r="I10" s="53"/>
      <c r="J10" s="53"/>
      <c r="K10" s="56"/>
      <c r="L10" s="44"/>
    </row>
    <row r="11" spans="1:12" ht="9.75" customHeight="1" x14ac:dyDescent="0.25">
      <c r="A11" s="57" t="s">
        <v>64</v>
      </c>
      <c r="B11" s="58">
        <v>101</v>
      </c>
      <c r="C11" s="59">
        <v>103</v>
      </c>
      <c r="D11" s="60">
        <v>251</v>
      </c>
      <c r="E11" s="58">
        <v>333</v>
      </c>
      <c r="F11" s="59">
        <v>432</v>
      </c>
      <c r="G11" s="60">
        <v>527</v>
      </c>
      <c r="H11" s="61">
        <f t="shared" ref="H11:J11" si="10">0.73*H9</f>
        <v>675.67632000000003</v>
      </c>
      <c r="I11" s="61">
        <f t="shared" si="10"/>
        <v>725.59079999999994</v>
      </c>
      <c r="J11" s="61">
        <f t="shared" si="10"/>
        <v>778.58880000000011</v>
      </c>
      <c r="K11" s="56"/>
      <c r="L11" s="44"/>
    </row>
    <row r="12" spans="1:12" ht="9.75" customHeight="1" x14ac:dyDescent="0.25">
      <c r="A12" s="51" t="s">
        <v>61</v>
      </c>
      <c r="B12" s="55">
        <f t="shared" ref="B12:G12" si="11">B11/B$3</f>
        <v>6.1286407766990292E-2</v>
      </c>
      <c r="C12" s="53">
        <f t="shared" si="11"/>
        <v>6.5983344010249842E-2</v>
      </c>
      <c r="D12" s="54">
        <f t="shared" si="11"/>
        <v>0.12261846604787494</v>
      </c>
      <c r="E12" s="55">
        <f t="shared" si="11"/>
        <v>0.13921404682274247</v>
      </c>
      <c r="F12" s="53">
        <f t="shared" si="11"/>
        <v>0.15406562054208273</v>
      </c>
      <c r="G12" s="54">
        <f t="shared" si="11"/>
        <v>0.16608887488181531</v>
      </c>
      <c r="H12" s="55"/>
      <c r="I12" s="53"/>
      <c r="J12" s="53"/>
      <c r="K12" s="56"/>
      <c r="L12" s="44"/>
    </row>
    <row r="13" spans="1:12" ht="9.75" customHeight="1" x14ac:dyDescent="0.25">
      <c r="A13" s="57" t="s">
        <v>65</v>
      </c>
      <c r="B13" s="58">
        <v>159</v>
      </c>
      <c r="C13" s="59">
        <v>118</v>
      </c>
      <c r="D13" s="60">
        <v>174</v>
      </c>
      <c r="E13" s="58">
        <v>247</v>
      </c>
      <c r="F13" s="59">
        <v>281</v>
      </c>
      <c r="G13" s="60">
        <v>211</v>
      </c>
      <c r="H13" s="63">
        <v>133.4</v>
      </c>
      <c r="I13" s="59">
        <f t="shared" ref="I13:J13" si="12">H13</f>
        <v>133.4</v>
      </c>
      <c r="J13" s="59">
        <f t="shared" si="12"/>
        <v>133.4</v>
      </c>
      <c r="K13" s="56"/>
      <c r="L13" s="44"/>
    </row>
    <row r="14" spans="1:12" ht="9.75" customHeight="1" x14ac:dyDescent="0.25">
      <c r="A14" s="57" t="s">
        <v>66</v>
      </c>
      <c r="B14" s="58">
        <v>271</v>
      </c>
      <c r="C14" s="59">
        <v>259</v>
      </c>
      <c r="D14" s="60">
        <v>321</v>
      </c>
      <c r="E14" s="58">
        <f t="shared" ref="E14:J14" si="13">E15*E3</f>
        <v>375.10112359550561</v>
      </c>
      <c r="F14" s="59">
        <f t="shared" si="13"/>
        <v>439.70884220810939</v>
      </c>
      <c r="G14" s="60">
        <f t="shared" si="13"/>
        <v>497.57352222765019</v>
      </c>
      <c r="H14" s="61">
        <f t="shared" si="13"/>
        <v>549.79286761113826</v>
      </c>
      <c r="I14" s="61">
        <f t="shared" si="13"/>
        <v>590.40791402051786</v>
      </c>
      <c r="J14" s="61">
        <f t="shared" si="13"/>
        <v>633.53199804592089</v>
      </c>
      <c r="K14" s="56"/>
      <c r="L14" s="44"/>
    </row>
    <row r="15" spans="1:12" ht="9.75" customHeight="1" x14ac:dyDescent="0.25">
      <c r="A15" s="51" t="s">
        <v>61</v>
      </c>
      <c r="B15" s="55">
        <f t="shared" ref="B15:D15" si="14">B14/B$3</f>
        <v>0.16444174757281554</v>
      </c>
      <c r="C15" s="53">
        <f t="shared" si="14"/>
        <v>0.16591928251121077</v>
      </c>
      <c r="D15" s="54">
        <f t="shared" si="14"/>
        <v>0.15681485100146556</v>
      </c>
      <c r="E15" s="55">
        <f t="shared" ref="E15:J15" si="15">D15</f>
        <v>0.15681485100146556</v>
      </c>
      <c r="F15" s="53">
        <f t="shared" si="15"/>
        <v>0.15681485100146556</v>
      </c>
      <c r="G15" s="54">
        <f t="shared" si="15"/>
        <v>0.15681485100146556</v>
      </c>
      <c r="H15" s="62">
        <f t="shared" si="15"/>
        <v>0.15681485100146556</v>
      </c>
      <c r="I15" s="53">
        <f t="shared" si="15"/>
        <v>0.15681485100146556</v>
      </c>
      <c r="J15" s="53">
        <f t="shared" si="15"/>
        <v>0.15681485100146556</v>
      </c>
      <c r="K15" s="56"/>
      <c r="L15" s="44"/>
    </row>
    <row r="16" spans="1:12" ht="5.25" customHeight="1" x14ac:dyDescent="0.25">
      <c r="A16" s="64"/>
      <c r="B16" s="65"/>
      <c r="C16" s="66"/>
      <c r="D16" s="67"/>
      <c r="E16" s="65"/>
      <c r="F16" s="66"/>
      <c r="G16" s="67"/>
      <c r="H16" s="68"/>
      <c r="I16" s="66"/>
      <c r="J16" s="66"/>
      <c r="K16" s="69"/>
      <c r="L16" s="44"/>
    </row>
    <row r="17" spans="1:12" ht="9.75" customHeight="1" x14ac:dyDescent="0.25">
      <c r="A17" s="70"/>
      <c r="B17" s="71"/>
      <c r="C17" s="71"/>
      <c r="D17" s="71"/>
      <c r="E17" s="71"/>
      <c r="F17" s="71"/>
      <c r="G17" s="71"/>
      <c r="H17" s="71"/>
      <c r="I17" s="71"/>
      <c r="J17" s="71"/>
      <c r="K17" s="72"/>
      <c r="L17" s="70"/>
    </row>
    <row r="18" spans="1:12" ht="9.75" customHeight="1" x14ac:dyDescent="0.25">
      <c r="A18" s="70"/>
      <c r="B18" s="71"/>
      <c r="C18" s="71"/>
      <c r="D18" s="71"/>
      <c r="E18" s="71"/>
      <c r="F18" s="71"/>
      <c r="G18" s="71"/>
      <c r="H18" s="71"/>
      <c r="I18" s="71"/>
      <c r="J18" s="71"/>
      <c r="K18" s="72"/>
      <c r="L18" s="70"/>
    </row>
    <row r="19" spans="1:12" ht="9.75" customHeight="1" x14ac:dyDescent="0.25">
      <c r="A19" s="70"/>
      <c r="B19" s="71"/>
      <c r="C19" s="71"/>
      <c r="D19" s="71"/>
      <c r="E19" s="71"/>
      <c r="F19" s="71"/>
      <c r="G19" s="71"/>
      <c r="H19" s="71"/>
      <c r="I19" s="71"/>
      <c r="J19" s="71"/>
      <c r="K19" s="72"/>
      <c r="L19" s="70"/>
    </row>
    <row r="20" spans="1:12" ht="9.75" customHeight="1" x14ac:dyDescent="0.25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2"/>
      <c r="L20" s="70"/>
    </row>
    <row r="21" spans="1:12" ht="9.75" customHeight="1" x14ac:dyDescent="0.25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2"/>
      <c r="L21" s="70"/>
    </row>
    <row r="22" spans="1:12" ht="9.75" customHeight="1" x14ac:dyDescent="0.25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2"/>
      <c r="L22" s="70"/>
    </row>
    <row r="23" spans="1:12" ht="9.75" customHeight="1" x14ac:dyDescent="0.25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2"/>
      <c r="L23" s="70"/>
    </row>
    <row r="24" spans="1:12" ht="9.75" customHeight="1" x14ac:dyDescent="0.25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2"/>
      <c r="L24" s="70"/>
    </row>
    <row r="25" spans="1:12" ht="9.75" customHeight="1" x14ac:dyDescent="0.25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2"/>
      <c r="L25" s="70"/>
    </row>
    <row r="26" spans="1:12" ht="9.75" customHeight="1" x14ac:dyDescent="0.2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2"/>
      <c r="L26" s="70"/>
    </row>
    <row r="27" spans="1:12" ht="9.75" customHeight="1" x14ac:dyDescent="0.25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2"/>
      <c r="L27" s="70"/>
    </row>
    <row r="28" spans="1:12" ht="9.75" customHeight="1" x14ac:dyDescent="0.25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2"/>
      <c r="L28" s="70"/>
    </row>
    <row r="29" spans="1:12" ht="9.75" customHeight="1" x14ac:dyDescent="0.25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2"/>
      <c r="L29" s="70"/>
    </row>
    <row r="30" spans="1:12" ht="9.75" customHeight="1" x14ac:dyDescent="0.25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2"/>
      <c r="L30" s="70"/>
    </row>
    <row r="31" spans="1:12" ht="9.75" customHeight="1" x14ac:dyDescent="0.25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2"/>
      <c r="L31" s="70"/>
    </row>
    <row r="32" spans="1:12" ht="9.75" customHeight="1" x14ac:dyDescent="0.25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2"/>
      <c r="L32" s="70"/>
    </row>
    <row r="33" spans="1:12" ht="9.75" customHeight="1" x14ac:dyDescent="0.25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2"/>
      <c r="L33" s="70"/>
    </row>
    <row r="34" spans="1:12" ht="9.75" customHeight="1" x14ac:dyDescent="0.25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2"/>
      <c r="L34" s="70"/>
    </row>
    <row r="35" spans="1:12" ht="9.75" customHeight="1" x14ac:dyDescent="0.2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2"/>
      <c r="L35" s="70"/>
    </row>
    <row r="36" spans="1:12" ht="9.75" customHeight="1" x14ac:dyDescent="0.25">
      <c r="A36" s="70"/>
      <c r="B36" s="71"/>
      <c r="C36" s="71"/>
      <c r="D36" s="71"/>
      <c r="E36" s="71"/>
      <c r="F36" s="71"/>
      <c r="G36" s="71"/>
      <c r="H36" s="71"/>
      <c r="I36" s="71"/>
      <c r="J36" s="71"/>
      <c r="K36" s="72"/>
      <c r="L36" s="70"/>
    </row>
    <row r="37" spans="1:12" ht="9.75" customHeight="1" x14ac:dyDescent="0.25">
      <c r="A37" s="70"/>
      <c r="B37" s="71"/>
      <c r="C37" s="71"/>
      <c r="D37" s="71"/>
      <c r="E37" s="71"/>
      <c r="F37" s="71"/>
      <c r="G37" s="71"/>
      <c r="H37" s="71"/>
      <c r="I37" s="71"/>
      <c r="J37" s="71"/>
      <c r="K37" s="72"/>
      <c r="L37" s="70"/>
    </row>
    <row r="38" spans="1:12" ht="9.75" customHeight="1" x14ac:dyDescent="0.25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2"/>
      <c r="L38" s="70"/>
    </row>
    <row r="39" spans="1:12" ht="9.75" customHeight="1" x14ac:dyDescent="0.25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2"/>
      <c r="L39" s="70"/>
    </row>
    <row r="40" spans="1:12" ht="9.75" customHeight="1" x14ac:dyDescent="0.2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2"/>
      <c r="L40" s="70"/>
    </row>
    <row r="41" spans="1:12" ht="9.75" customHeight="1" x14ac:dyDescent="0.25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2"/>
      <c r="L41" s="70"/>
    </row>
    <row r="42" spans="1:12" ht="9.75" customHeight="1" x14ac:dyDescent="0.25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2"/>
      <c r="L42" s="70"/>
    </row>
    <row r="43" spans="1:12" ht="9.75" customHeight="1" x14ac:dyDescent="0.25">
      <c r="A43" s="70"/>
      <c r="B43" s="71"/>
      <c r="C43" s="71"/>
      <c r="D43" s="71"/>
      <c r="E43" s="71"/>
      <c r="F43" s="71"/>
      <c r="G43" s="71"/>
      <c r="H43" s="71"/>
      <c r="I43" s="71"/>
      <c r="J43" s="71"/>
      <c r="K43" s="72"/>
      <c r="L43" s="70"/>
    </row>
    <row r="44" spans="1:12" ht="9.75" customHeight="1" x14ac:dyDescent="0.25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2"/>
      <c r="L44" s="70"/>
    </row>
    <row r="45" spans="1:12" ht="9.75" customHeight="1" x14ac:dyDescent="0.25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2"/>
      <c r="L45" s="70"/>
    </row>
    <row r="46" spans="1:12" ht="9.75" customHeight="1" x14ac:dyDescent="0.25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2"/>
      <c r="L46" s="70"/>
    </row>
    <row r="47" spans="1:12" ht="9.75" customHeight="1" x14ac:dyDescent="0.25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2"/>
      <c r="L47" s="70"/>
    </row>
    <row r="48" spans="1:12" ht="9.75" customHeight="1" x14ac:dyDescent="0.25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2"/>
      <c r="L48" s="70"/>
    </row>
    <row r="49" spans="1:12" ht="9.75" customHeight="1" x14ac:dyDescent="0.25">
      <c r="A49" s="70"/>
      <c r="B49" s="71"/>
      <c r="C49" s="71"/>
      <c r="D49" s="71"/>
      <c r="E49" s="71"/>
      <c r="F49" s="71"/>
      <c r="G49" s="71"/>
      <c r="H49" s="71"/>
      <c r="I49" s="71"/>
      <c r="J49" s="71"/>
      <c r="K49" s="72"/>
      <c r="L49" s="70"/>
    </row>
    <row r="50" spans="1:12" ht="9.75" customHeight="1" x14ac:dyDescent="0.25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2"/>
      <c r="L50" s="70"/>
    </row>
    <row r="51" spans="1:12" ht="9.75" customHeight="1" x14ac:dyDescent="0.25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2"/>
      <c r="L51" s="70"/>
    </row>
    <row r="52" spans="1:12" ht="9.75" customHeight="1" x14ac:dyDescent="0.25">
      <c r="A52" s="70"/>
      <c r="B52" s="71"/>
      <c r="C52" s="71"/>
      <c r="D52" s="71"/>
      <c r="E52" s="71"/>
      <c r="F52" s="71"/>
      <c r="G52" s="71"/>
      <c r="H52" s="71"/>
      <c r="I52" s="71"/>
      <c r="J52" s="71"/>
      <c r="K52" s="72"/>
      <c r="L52" s="70"/>
    </row>
    <row r="53" spans="1:12" ht="9.75" customHeight="1" x14ac:dyDescent="0.25">
      <c r="A53" s="70"/>
      <c r="B53" s="71"/>
      <c r="C53" s="71"/>
      <c r="D53" s="71"/>
      <c r="E53" s="71"/>
      <c r="F53" s="71"/>
      <c r="G53" s="71"/>
      <c r="H53" s="71"/>
      <c r="I53" s="71"/>
      <c r="J53" s="71"/>
      <c r="K53" s="72"/>
      <c r="L53" s="70"/>
    </row>
    <row r="54" spans="1:12" ht="9.75" customHeight="1" x14ac:dyDescent="0.25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2"/>
      <c r="L54" s="70"/>
    </row>
    <row r="55" spans="1:12" ht="9.75" customHeight="1" x14ac:dyDescent="0.25">
      <c r="A55" s="70"/>
      <c r="B55" s="71"/>
      <c r="C55" s="71"/>
      <c r="D55" s="71"/>
      <c r="E55" s="71"/>
      <c r="F55" s="71"/>
      <c r="G55" s="71"/>
      <c r="H55" s="71"/>
      <c r="I55" s="71"/>
      <c r="J55" s="71"/>
      <c r="K55" s="72"/>
      <c r="L55" s="70"/>
    </row>
    <row r="56" spans="1:12" ht="9.75" customHeight="1" x14ac:dyDescent="0.25">
      <c r="A56" s="70"/>
      <c r="B56" s="71"/>
      <c r="C56" s="71"/>
      <c r="D56" s="71"/>
      <c r="E56" s="71"/>
      <c r="F56" s="71"/>
      <c r="G56" s="71"/>
      <c r="H56" s="71"/>
      <c r="I56" s="71"/>
      <c r="J56" s="71"/>
      <c r="K56" s="72"/>
      <c r="L56" s="70"/>
    </row>
    <row r="57" spans="1:12" ht="9.75" customHeight="1" x14ac:dyDescent="0.25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2"/>
      <c r="L57" s="70"/>
    </row>
    <row r="58" spans="1:12" ht="9.75" customHeight="1" x14ac:dyDescent="0.25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2"/>
      <c r="L58" s="70"/>
    </row>
    <row r="59" spans="1:12" ht="9.75" customHeight="1" x14ac:dyDescent="0.25">
      <c r="A59" s="70"/>
      <c r="B59" s="71"/>
      <c r="C59" s="71"/>
      <c r="D59" s="71"/>
      <c r="E59" s="71"/>
      <c r="F59" s="71"/>
      <c r="G59" s="71"/>
      <c r="H59" s="71"/>
      <c r="I59" s="71"/>
      <c r="J59" s="71"/>
      <c r="K59" s="72"/>
      <c r="L59" s="70"/>
    </row>
    <row r="60" spans="1:12" ht="9.75" customHeight="1" x14ac:dyDescent="0.25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2"/>
      <c r="L60" s="70"/>
    </row>
    <row r="61" spans="1:12" ht="9.75" customHeight="1" x14ac:dyDescent="0.25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2"/>
      <c r="L61" s="70"/>
    </row>
    <row r="62" spans="1:12" ht="9.75" customHeight="1" x14ac:dyDescent="0.25">
      <c r="A62" s="70"/>
      <c r="B62" s="71"/>
      <c r="C62" s="71"/>
      <c r="D62" s="71"/>
      <c r="E62" s="71"/>
      <c r="F62" s="71"/>
      <c r="G62" s="71"/>
      <c r="H62" s="71"/>
      <c r="I62" s="71"/>
      <c r="J62" s="71"/>
      <c r="K62" s="72"/>
      <c r="L62" s="70"/>
    </row>
    <row r="63" spans="1:12" ht="9.75" customHeight="1" x14ac:dyDescent="0.25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2"/>
      <c r="L63" s="70"/>
    </row>
    <row r="64" spans="1:12" ht="9.75" customHeight="1" x14ac:dyDescent="0.25">
      <c r="A64" s="70"/>
      <c r="B64" s="71"/>
      <c r="C64" s="71"/>
      <c r="D64" s="71"/>
      <c r="E64" s="71"/>
      <c r="F64" s="71"/>
      <c r="G64" s="71"/>
      <c r="H64" s="71"/>
      <c r="I64" s="71"/>
      <c r="J64" s="71"/>
      <c r="K64" s="72"/>
      <c r="L64" s="70"/>
    </row>
    <row r="65" spans="1:12" ht="9.75" customHeight="1" x14ac:dyDescent="0.25">
      <c r="A65" s="70"/>
      <c r="B65" s="71"/>
      <c r="C65" s="71"/>
      <c r="D65" s="71"/>
      <c r="E65" s="71"/>
      <c r="F65" s="71"/>
      <c r="G65" s="71"/>
      <c r="H65" s="71"/>
      <c r="I65" s="71"/>
      <c r="J65" s="71"/>
      <c r="K65" s="72"/>
      <c r="L65" s="70"/>
    </row>
    <row r="66" spans="1:12" ht="9.75" customHeight="1" x14ac:dyDescent="0.25">
      <c r="A66" s="70"/>
      <c r="B66" s="71"/>
      <c r="C66" s="71"/>
      <c r="D66" s="71"/>
      <c r="E66" s="71"/>
      <c r="F66" s="71"/>
      <c r="G66" s="71"/>
      <c r="H66" s="71"/>
      <c r="I66" s="71"/>
      <c r="J66" s="71"/>
      <c r="K66" s="72"/>
      <c r="L66" s="70"/>
    </row>
    <row r="67" spans="1:12" ht="9.75" customHeight="1" x14ac:dyDescent="0.25">
      <c r="A67" s="70"/>
      <c r="B67" s="71"/>
      <c r="C67" s="71"/>
      <c r="D67" s="71"/>
      <c r="E67" s="71"/>
      <c r="F67" s="71"/>
      <c r="G67" s="71"/>
      <c r="H67" s="71"/>
      <c r="I67" s="71"/>
      <c r="J67" s="71"/>
      <c r="K67" s="72"/>
      <c r="L67" s="70"/>
    </row>
    <row r="68" spans="1:12" ht="9.75" customHeight="1" x14ac:dyDescent="0.25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2"/>
      <c r="L68" s="70"/>
    </row>
    <row r="69" spans="1:12" ht="9.75" customHeight="1" x14ac:dyDescent="0.25">
      <c r="A69" s="70"/>
      <c r="B69" s="71"/>
      <c r="C69" s="71"/>
      <c r="D69" s="71"/>
      <c r="E69" s="71"/>
      <c r="F69" s="71"/>
      <c r="G69" s="71"/>
      <c r="H69" s="71"/>
      <c r="I69" s="71"/>
      <c r="J69" s="71"/>
      <c r="K69" s="72"/>
      <c r="L69" s="70"/>
    </row>
    <row r="70" spans="1:12" ht="9.75" customHeight="1" x14ac:dyDescent="0.25">
      <c r="A70" s="70"/>
      <c r="B70" s="71"/>
      <c r="C70" s="71"/>
      <c r="D70" s="71"/>
      <c r="E70" s="71"/>
      <c r="F70" s="71"/>
      <c r="G70" s="71"/>
      <c r="H70" s="71"/>
      <c r="I70" s="71"/>
      <c r="J70" s="71"/>
      <c r="K70" s="72"/>
      <c r="L70" s="70"/>
    </row>
    <row r="71" spans="1:12" ht="9.75" customHeight="1" x14ac:dyDescent="0.25">
      <c r="A71" s="70"/>
      <c r="B71" s="71"/>
      <c r="C71" s="71"/>
      <c r="D71" s="71"/>
      <c r="E71" s="71"/>
      <c r="F71" s="71"/>
      <c r="G71" s="71"/>
      <c r="H71" s="71"/>
      <c r="I71" s="71"/>
      <c r="J71" s="71"/>
      <c r="K71" s="72"/>
      <c r="L71" s="70"/>
    </row>
    <row r="72" spans="1:12" ht="9.75" customHeight="1" x14ac:dyDescent="0.25">
      <c r="A72" s="70"/>
      <c r="B72" s="71"/>
      <c r="C72" s="71"/>
      <c r="D72" s="71"/>
      <c r="E72" s="71"/>
      <c r="F72" s="71"/>
      <c r="G72" s="71"/>
      <c r="H72" s="71"/>
      <c r="I72" s="71"/>
      <c r="J72" s="71"/>
      <c r="K72" s="72"/>
      <c r="L72" s="70"/>
    </row>
    <row r="73" spans="1:12" ht="9.75" customHeight="1" x14ac:dyDescent="0.25">
      <c r="A73" s="70"/>
      <c r="B73" s="71"/>
      <c r="C73" s="71"/>
      <c r="D73" s="71"/>
      <c r="E73" s="71"/>
      <c r="F73" s="71"/>
      <c r="G73" s="71"/>
      <c r="H73" s="71"/>
      <c r="I73" s="71"/>
      <c r="J73" s="71"/>
      <c r="K73" s="72"/>
      <c r="L73" s="70"/>
    </row>
    <row r="74" spans="1:12" ht="9.75" customHeight="1" x14ac:dyDescent="0.25">
      <c r="A74" s="70"/>
      <c r="B74" s="71"/>
      <c r="C74" s="71"/>
      <c r="D74" s="71"/>
      <c r="E74" s="71"/>
      <c r="F74" s="71"/>
      <c r="G74" s="71"/>
      <c r="H74" s="71"/>
      <c r="I74" s="71"/>
      <c r="J74" s="71"/>
      <c r="K74" s="72"/>
      <c r="L74" s="70"/>
    </row>
    <row r="75" spans="1:12" ht="9.75" customHeight="1" x14ac:dyDescent="0.25">
      <c r="A75" s="70"/>
      <c r="B75" s="71"/>
      <c r="C75" s="71"/>
      <c r="D75" s="71"/>
      <c r="E75" s="71"/>
      <c r="F75" s="71"/>
      <c r="G75" s="71"/>
      <c r="H75" s="71"/>
      <c r="I75" s="71"/>
      <c r="J75" s="71"/>
      <c r="K75" s="72"/>
      <c r="L75" s="70"/>
    </row>
    <row r="76" spans="1:12" ht="9.75" customHeight="1" x14ac:dyDescent="0.25">
      <c r="A76" s="70"/>
      <c r="B76" s="71"/>
      <c r="C76" s="71"/>
      <c r="D76" s="71"/>
      <c r="E76" s="71"/>
      <c r="F76" s="71"/>
      <c r="G76" s="71"/>
      <c r="H76" s="71"/>
      <c r="I76" s="71"/>
      <c r="J76" s="71"/>
      <c r="K76" s="72"/>
      <c r="L76" s="70"/>
    </row>
    <row r="77" spans="1:12" ht="9.75" customHeight="1" x14ac:dyDescent="0.25">
      <c r="A77" s="70"/>
      <c r="B77" s="71"/>
      <c r="C77" s="71"/>
      <c r="D77" s="71"/>
      <c r="E77" s="71"/>
      <c r="F77" s="71"/>
      <c r="G77" s="71"/>
      <c r="H77" s="71"/>
      <c r="I77" s="71"/>
      <c r="J77" s="71"/>
      <c r="K77" s="72"/>
      <c r="L77" s="70"/>
    </row>
    <row r="78" spans="1:12" ht="9.75" customHeight="1" x14ac:dyDescent="0.25">
      <c r="A78" s="70"/>
      <c r="B78" s="71"/>
      <c r="C78" s="71"/>
      <c r="D78" s="71"/>
      <c r="E78" s="71"/>
      <c r="F78" s="71"/>
      <c r="G78" s="71"/>
      <c r="H78" s="71"/>
      <c r="I78" s="71"/>
      <c r="J78" s="71"/>
      <c r="K78" s="72"/>
      <c r="L78" s="70"/>
    </row>
    <row r="79" spans="1:12" ht="9.75" customHeight="1" x14ac:dyDescent="0.25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2"/>
      <c r="L79" s="70"/>
    </row>
    <row r="80" spans="1:12" ht="9.75" customHeight="1" x14ac:dyDescent="0.25">
      <c r="A80" s="70"/>
      <c r="B80" s="71"/>
      <c r="C80" s="71"/>
      <c r="D80" s="71"/>
      <c r="E80" s="71"/>
      <c r="F80" s="71"/>
      <c r="G80" s="71"/>
      <c r="H80" s="71"/>
      <c r="I80" s="71"/>
      <c r="J80" s="71"/>
      <c r="K80" s="72"/>
      <c r="L80" s="70"/>
    </row>
    <row r="81" spans="1:12" ht="9.75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2"/>
      <c r="L81" s="70"/>
    </row>
    <row r="82" spans="1:12" ht="9.75" customHeight="1" x14ac:dyDescent="0.25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2"/>
      <c r="L82" s="70"/>
    </row>
    <row r="83" spans="1:12" ht="9.75" customHeight="1" x14ac:dyDescent="0.25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2"/>
      <c r="L83" s="70"/>
    </row>
    <row r="84" spans="1:12" ht="9.75" customHeight="1" x14ac:dyDescent="0.25">
      <c r="A84" s="70"/>
      <c r="B84" s="71"/>
      <c r="C84" s="71"/>
      <c r="D84" s="71"/>
      <c r="E84" s="71"/>
      <c r="F84" s="71"/>
      <c r="G84" s="71"/>
      <c r="H84" s="71"/>
      <c r="I84" s="71"/>
      <c r="J84" s="71"/>
      <c r="K84" s="72"/>
      <c r="L84" s="70"/>
    </row>
    <row r="85" spans="1:12" ht="9.75" customHeight="1" x14ac:dyDescent="0.25">
      <c r="A85" s="70"/>
      <c r="B85" s="71"/>
      <c r="C85" s="71"/>
      <c r="D85" s="71"/>
      <c r="E85" s="71"/>
      <c r="F85" s="71"/>
      <c r="G85" s="71"/>
      <c r="H85" s="71"/>
      <c r="I85" s="71"/>
      <c r="J85" s="71"/>
      <c r="K85" s="72"/>
      <c r="L85" s="70"/>
    </row>
    <row r="86" spans="1:12" ht="9.75" customHeight="1" x14ac:dyDescent="0.25">
      <c r="A86" s="70"/>
      <c r="B86" s="71"/>
      <c r="C86" s="71"/>
      <c r="D86" s="71"/>
      <c r="E86" s="71"/>
      <c r="F86" s="71"/>
      <c r="G86" s="71"/>
      <c r="H86" s="71"/>
      <c r="I86" s="71"/>
      <c r="J86" s="71"/>
      <c r="K86" s="72"/>
      <c r="L86" s="70"/>
    </row>
    <row r="87" spans="1:12" ht="9.75" customHeight="1" x14ac:dyDescent="0.25">
      <c r="A87" s="70"/>
      <c r="B87" s="71"/>
      <c r="C87" s="71"/>
      <c r="D87" s="71"/>
      <c r="E87" s="71"/>
      <c r="F87" s="71"/>
      <c r="G87" s="71"/>
      <c r="H87" s="71"/>
      <c r="I87" s="71"/>
      <c r="J87" s="71"/>
      <c r="K87" s="72"/>
      <c r="L87" s="70"/>
    </row>
    <row r="88" spans="1:12" ht="9.75" customHeight="1" x14ac:dyDescent="0.25">
      <c r="A88" s="70"/>
      <c r="B88" s="71"/>
      <c r="C88" s="71"/>
      <c r="D88" s="71"/>
      <c r="E88" s="71"/>
      <c r="F88" s="71"/>
      <c r="G88" s="71"/>
      <c r="H88" s="71"/>
      <c r="I88" s="71"/>
      <c r="J88" s="71"/>
      <c r="K88" s="72"/>
      <c r="L88" s="70"/>
    </row>
    <row r="89" spans="1:12" ht="9.75" customHeight="1" x14ac:dyDescent="0.25">
      <c r="A89" s="70"/>
      <c r="B89" s="71"/>
      <c r="C89" s="71"/>
      <c r="D89" s="71"/>
      <c r="E89" s="71"/>
      <c r="F89" s="71"/>
      <c r="G89" s="71"/>
      <c r="H89" s="71"/>
      <c r="I89" s="71"/>
      <c r="J89" s="71"/>
      <c r="K89" s="72"/>
      <c r="L89" s="70"/>
    </row>
    <row r="90" spans="1:12" ht="9.75" customHeight="1" x14ac:dyDescent="0.25">
      <c r="A90" s="70"/>
      <c r="B90" s="71"/>
      <c r="C90" s="71"/>
      <c r="D90" s="71"/>
      <c r="E90" s="71"/>
      <c r="F90" s="71"/>
      <c r="G90" s="71"/>
      <c r="H90" s="71"/>
      <c r="I90" s="71"/>
      <c r="J90" s="71"/>
      <c r="K90" s="72"/>
      <c r="L90" s="70"/>
    </row>
    <row r="91" spans="1:12" ht="9.75" customHeight="1" x14ac:dyDescent="0.25">
      <c r="A91" s="70"/>
      <c r="B91" s="71"/>
      <c r="C91" s="71"/>
      <c r="D91" s="71"/>
      <c r="E91" s="71"/>
      <c r="F91" s="71"/>
      <c r="G91" s="71"/>
      <c r="H91" s="71"/>
      <c r="I91" s="71"/>
      <c r="J91" s="71"/>
      <c r="K91" s="72"/>
      <c r="L91" s="70"/>
    </row>
    <row r="92" spans="1:12" ht="9.75" customHeight="1" x14ac:dyDescent="0.25">
      <c r="A92" s="70"/>
      <c r="B92" s="71"/>
      <c r="C92" s="71"/>
      <c r="D92" s="71"/>
      <c r="E92" s="71"/>
      <c r="F92" s="71"/>
      <c r="G92" s="71"/>
      <c r="H92" s="71"/>
      <c r="I92" s="71"/>
      <c r="J92" s="71"/>
      <c r="K92" s="72"/>
      <c r="L92" s="70"/>
    </row>
    <row r="93" spans="1:12" ht="9.75" customHeight="1" x14ac:dyDescent="0.25">
      <c r="A93" s="70"/>
      <c r="B93" s="71"/>
      <c r="C93" s="71"/>
      <c r="D93" s="71"/>
      <c r="E93" s="71"/>
      <c r="F93" s="71"/>
      <c r="G93" s="71"/>
      <c r="H93" s="71"/>
      <c r="I93" s="71"/>
      <c r="J93" s="71"/>
      <c r="K93" s="72"/>
      <c r="L93" s="70"/>
    </row>
    <row r="94" spans="1:12" ht="9.75" customHeight="1" x14ac:dyDescent="0.25">
      <c r="A94" s="70"/>
      <c r="B94" s="71"/>
      <c r="C94" s="71"/>
      <c r="D94" s="71"/>
      <c r="E94" s="71"/>
      <c r="F94" s="71"/>
      <c r="G94" s="71"/>
      <c r="H94" s="71"/>
      <c r="I94" s="71"/>
      <c r="J94" s="71"/>
      <c r="K94" s="72"/>
      <c r="L94" s="70"/>
    </row>
    <row r="95" spans="1:12" ht="9.75" customHeight="1" x14ac:dyDescent="0.25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2"/>
      <c r="L95" s="70"/>
    </row>
    <row r="96" spans="1:12" ht="9.75" customHeight="1" x14ac:dyDescent="0.25">
      <c r="A96" s="70"/>
      <c r="B96" s="71"/>
      <c r="C96" s="71"/>
      <c r="D96" s="71"/>
      <c r="E96" s="71"/>
      <c r="F96" s="71"/>
      <c r="G96" s="71"/>
      <c r="H96" s="71"/>
      <c r="I96" s="71"/>
      <c r="J96" s="71"/>
      <c r="K96" s="72"/>
      <c r="L96" s="70"/>
    </row>
    <row r="97" spans="1:12" ht="9.75" customHeight="1" x14ac:dyDescent="0.25">
      <c r="A97" s="70"/>
      <c r="B97" s="71"/>
      <c r="C97" s="71"/>
      <c r="D97" s="71"/>
      <c r="E97" s="71"/>
      <c r="F97" s="71"/>
      <c r="G97" s="71"/>
      <c r="H97" s="71"/>
      <c r="I97" s="71"/>
      <c r="J97" s="71"/>
      <c r="K97" s="72"/>
      <c r="L97" s="70"/>
    </row>
    <row r="98" spans="1:12" ht="9.75" customHeight="1" x14ac:dyDescent="0.25">
      <c r="A98" s="70"/>
      <c r="B98" s="71"/>
      <c r="C98" s="71"/>
      <c r="D98" s="71"/>
      <c r="E98" s="71"/>
      <c r="F98" s="71"/>
      <c r="G98" s="71"/>
      <c r="H98" s="71"/>
      <c r="I98" s="71"/>
      <c r="J98" s="71"/>
      <c r="K98" s="72"/>
      <c r="L98" s="70"/>
    </row>
    <row r="99" spans="1:12" ht="9.75" customHeight="1" x14ac:dyDescent="0.25">
      <c r="A99" s="70"/>
      <c r="B99" s="71"/>
      <c r="C99" s="71"/>
      <c r="D99" s="71"/>
      <c r="E99" s="71"/>
      <c r="F99" s="71"/>
      <c r="G99" s="71"/>
      <c r="H99" s="71"/>
      <c r="I99" s="71"/>
      <c r="J99" s="71"/>
      <c r="K99" s="72"/>
      <c r="L99" s="70"/>
    </row>
    <row r="100" spans="1:12" ht="9.75" customHeight="1" x14ac:dyDescent="0.25">
      <c r="A100" s="70"/>
      <c r="B100" s="71"/>
      <c r="C100" s="71"/>
      <c r="D100" s="71"/>
      <c r="E100" s="71"/>
      <c r="F100" s="71"/>
      <c r="G100" s="71"/>
      <c r="H100" s="71"/>
      <c r="I100" s="71"/>
      <c r="J100" s="71"/>
      <c r="K100" s="72"/>
      <c r="L100" s="70"/>
    </row>
  </sheetData>
  <mergeCells count="3">
    <mergeCell ref="E1:G1"/>
    <mergeCell ref="H1:J1"/>
    <mergeCell ref="B1:D1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K100"/>
  <sheetViews>
    <sheetView workbookViewId="0"/>
  </sheetViews>
  <sheetFormatPr defaultColWidth="14.42578125" defaultRowHeight="15" customHeight="1" x14ac:dyDescent="0.25"/>
  <cols>
    <col min="1" max="1" width="18" customWidth="1"/>
    <col min="2" max="2" width="7.140625" customWidth="1"/>
    <col min="3" max="3" width="4.28515625" customWidth="1"/>
    <col min="4" max="4" width="17.7109375" customWidth="1"/>
    <col min="5" max="5" width="8.42578125" customWidth="1"/>
    <col min="6" max="6" width="0.7109375" customWidth="1"/>
    <col min="7" max="7" width="25.42578125" customWidth="1"/>
    <col min="8" max="11" width="9.28515625" customWidth="1"/>
  </cols>
  <sheetData>
    <row r="1" spans="1:11" ht="14.25" customHeight="1" x14ac:dyDescent="0.25">
      <c r="A1" s="73" t="s">
        <v>67</v>
      </c>
      <c r="B1" s="74" t="s">
        <v>68</v>
      </c>
      <c r="C1" s="75"/>
      <c r="D1" s="1" t="s">
        <v>69</v>
      </c>
      <c r="E1" s="74" t="s">
        <v>68</v>
      </c>
      <c r="F1" s="75"/>
      <c r="G1" s="76"/>
      <c r="H1" s="77"/>
      <c r="I1" s="77"/>
      <c r="J1" s="77"/>
      <c r="K1" s="19"/>
    </row>
    <row r="2" spans="1:11" ht="14.25" customHeight="1" x14ac:dyDescent="0.25">
      <c r="A2" s="5" t="s">
        <v>70</v>
      </c>
      <c r="B2" s="78">
        <v>8.0000000000000002E-3</v>
      </c>
      <c r="C2" s="79"/>
      <c r="D2" s="80" t="s">
        <v>71</v>
      </c>
      <c r="E2" s="78">
        <v>3.9800000000000002E-2</v>
      </c>
      <c r="F2" s="81"/>
      <c r="G2" s="76"/>
      <c r="H2" s="77"/>
      <c r="I2" s="77"/>
      <c r="J2" s="77"/>
      <c r="K2" s="19"/>
    </row>
    <row r="3" spans="1:11" ht="14.25" customHeight="1" x14ac:dyDescent="0.25">
      <c r="A3" s="18" t="s">
        <v>72</v>
      </c>
      <c r="B3" s="82">
        <v>1.21E-2</v>
      </c>
      <c r="C3" s="77"/>
      <c r="D3" s="83" t="s">
        <v>73</v>
      </c>
      <c r="E3" s="82">
        <v>4.1200000000000001E-2</v>
      </c>
      <c r="F3" s="84"/>
      <c r="G3" s="76"/>
      <c r="H3" s="77"/>
      <c r="I3" s="77"/>
      <c r="J3" s="77"/>
      <c r="K3" s="19"/>
    </row>
    <row r="4" spans="1:11" ht="14.25" customHeight="1" x14ac:dyDescent="0.25">
      <c r="A4" s="18" t="s">
        <v>74</v>
      </c>
      <c r="B4" s="82">
        <v>1.6899999999999998E-2</v>
      </c>
      <c r="C4" s="77"/>
      <c r="D4" s="83" t="s">
        <v>75</v>
      </c>
      <c r="E4" s="82">
        <v>4.3499999999999997E-2</v>
      </c>
      <c r="F4" s="84"/>
      <c r="G4" s="76"/>
      <c r="H4" s="77"/>
      <c r="I4" s="77"/>
      <c r="J4" s="77"/>
      <c r="K4" s="19"/>
    </row>
    <row r="5" spans="1:11" ht="14.25" customHeight="1" x14ac:dyDescent="0.25">
      <c r="A5" s="18" t="s">
        <v>76</v>
      </c>
      <c r="B5" s="82">
        <v>2.7099999999999999E-2</v>
      </c>
      <c r="C5" s="77"/>
      <c r="D5" s="83" t="s">
        <v>77</v>
      </c>
      <c r="E5" s="82">
        <v>5.0900000000000001E-2</v>
      </c>
      <c r="F5" s="84"/>
      <c r="G5" s="76"/>
      <c r="H5" s="77"/>
      <c r="I5" s="77"/>
      <c r="J5" s="77"/>
      <c r="K5" s="19"/>
    </row>
    <row r="6" spans="1:11" ht="14.25" customHeight="1" x14ac:dyDescent="0.25">
      <c r="A6" s="18" t="s">
        <v>78</v>
      </c>
      <c r="B6" s="82">
        <v>3.5499999999999997E-2</v>
      </c>
      <c r="C6" s="77"/>
      <c r="D6" s="83" t="s">
        <v>79</v>
      </c>
      <c r="E6" s="82">
        <v>6.6699999999999995E-2</v>
      </c>
      <c r="F6" s="84"/>
      <c r="G6" s="76"/>
      <c r="H6" s="77"/>
      <c r="I6" s="77"/>
      <c r="J6" s="77"/>
      <c r="K6" s="19"/>
    </row>
    <row r="7" spans="1:11" ht="7.5" customHeight="1" x14ac:dyDescent="0.25">
      <c r="A7" s="28"/>
      <c r="B7" s="85"/>
      <c r="C7" s="85"/>
      <c r="D7" s="85"/>
      <c r="E7" s="85"/>
      <c r="F7" s="86"/>
      <c r="G7" s="76"/>
      <c r="H7" s="77"/>
      <c r="I7" s="77"/>
      <c r="J7" s="77"/>
      <c r="K7" s="19"/>
    </row>
    <row r="8" spans="1:11" ht="14.25" customHeight="1" x14ac:dyDescent="0.25">
      <c r="A8" s="34" t="s">
        <v>80</v>
      </c>
      <c r="B8" s="77"/>
      <c r="C8" s="77"/>
      <c r="D8" s="77"/>
      <c r="E8" s="77"/>
      <c r="F8" s="77"/>
      <c r="G8" s="77"/>
      <c r="H8" s="77"/>
      <c r="I8" s="77"/>
      <c r="J8" s="77"/>
      <c r="K8" s="19"/>
    </row>
    <row r="9" spans="1:11" ht="14.25" customHeight="1" x14ac:dyDescent="0.25">
      <c r="A9" s="34"/>
      <c r="B9" s="77"/>
      <c r="C9" s="77"/>
      <c r="D9" s="77"/>
      <c r="E9" s="77"/>
      <c r="F9" s="77"/>
      <c r="G9" s="77"/>
      <c r="H9" s="77"/>
      <c r="I9" s="77"/>
      <c r="J9" s="77"/>
      <c r="K9" s="19"/>
    </row>
    <row r="10" spans="1:11" ht="14.25" customHeight="1" x14ac:dyDescent="0.25">
      <c r="A10" s="34"/>
      <c r="B10" s="77"/>
      <c r="C10" s="77"/>
      <c r="D10" s="77"/>
      <c r="E10" s="77"/>
      <c r="F10" s="77"/>
      <c r="G10" s="77"/>
      <c r="H10" s="77"/>
      <c r="I10" s="77"/>
      <c r="J10" s="77"/>
      <c r="K10" s="19"/>
    </row>
    <row r="11" spans="1:11" ht="14.25" customHeight="1" x14ac:dyDescent="0.25">
      <c r="A11" s="34"/>
      <c r="B11" s="77"/>
      <c r="C11" s="77"/>
      <c r="D11" s="77"/>
      <c r="E11" s="77"/>
      <c r="F11" s="77"/>
      <c r="G11" s="77"/>
      <c r="H11" s="77"/>
      <c r="I11" s="77"/>
      <c r="J11" s="77"/>
      <c r="K11" s="19"/>
    </row>
    <row r="12" spans="1:11" ht="14.25" customHeight="1" x14ac:dyDescent="0.25">
      <c r="A12" s="34"/>
      <c r="B12" s="77"/>
      <c r="C12" s="77"/>
      <c r="D12" s="77"/>
      <c r="E12" s="77"/>
      <c r="F12" s="77"/>
      <c r="G12" s="77"/>
      <c r="H12" s="77"/>
      <c r="I12" s="77"/>
      <c r="J12" s="77"/>
      <c r="K12" s="19"/>
    </row>
    <row r="13" spans="1:11" ht="14.25" customHeight="1" x14ac:dyDescent="0.25">
      <c r="A13" s="34"/>
      <c r="B13" s="77"/>
      <c r="C13" s="77"/>
      <c r="D13" s="77"/>
      <c r="E13" s="77"/>
      <c r="F13" s="77"/>
      <c r="G13" s="77"/>
      <c r="H13" s="77"/>
      <c r="I13" s="77"/>
      <c r="J13" s="77"/>
      <c r="K13" s="19"/>
    </row>
    <row r="14" spans="1:11" ht="14.25" customHeight="1" x14ac:dyDescent="0.25">
      <c r="A14" s="34"/>
      <c r="B14" s="77"/>
      <c r="C14" s="77"/>
      <c r="D14" s="77"/>
      <c r="E14" s="77"/>
      <c r="F14" s="77"/>
      <c r="G14" s="77"/>
      <c r="H14" s="77"/>
      <c r="I14" s="77"/>
      <c r="J14" s="77"/>
      <c r="K14" s="19"/>
    </row>
    <row r="15" spans="1:11" ht="14.25" customHeight="1" x14ac:dyDescent="0.25">
      <c r="A15" s="34"/>
      <c r="B15" s="77"/>
      <c r="C15" s="77"/>
      <c r="D15" s="77"/>
      <c r="E15" s="77"/>
      <c r="F15" s="77"/>
      <c r="G15" s="77"/>
      <c r="H15" s="77"/>
      <c r="I15" s="77"/>
      <c r="J15" s="77"/>
      <c r="K15" s="19"/>
    </row>
    <row r="16" spans="1:11" ht="14.25" customHeight="1" x14ac:dyDescent="0.25">
      <c r="A16" s="34"/>
      <c r="B16" s="77"/>
      <c r="C16" s="77"/>
      <c r="D16" s="77"/>
      <c r="E16" s="77"/>
      <c r="F16" s="77"/>
      <c r="G16" s="77"/>
      <c r="H16" s="77"/>
      <c r="I16" s="77"/>
      <c r="J16" s="77"/>
      <c r="K16" s="19"/>
    </row>
    <row r="17" spans="1:11" ht="14.25" customHeight="1" x14ac:dyDescent="0.25">
      <c r="A17" s="34"/>
      <c r="B17" s="77"/>
      <c r="C17" s="77"/>
      <c r="D17" s="77"/>
      <c r="E17" s="77"/>
      <c r="F17" s="77"/>
      <c r="G17" s="77"/>
      <c r="H17" s="77"/>
      <c r="I17" s="77"/>
      <c r="J17" s="77"/>
      <c r="K17" s="19"/>
    </row>
    <row r="18" spans="1:11" ht="14.25" customHeight="1" x14ac:dyDescent="0.25">
      <c r="A18" s="34"/>
      <c r="B18" s="77"/>
      <c r="C18" s="77"/>
      <c r="D18" s="77"/>
      <c r="E18" s="77"/>
      <c r="F18" s="77"/>
      <c r="G18" s="77"/>
      <c r="H18" s="77"/>
      <c r="I18" s="77"/>
      <c r="J18" s="77"/>
      <c r="K18" s="19"/>
    </row>
    <row r="19" spans="1:11" ht="14.25" customHeight="1" x14ac:dyDescent="0.25">
      <c r="A19" s="34"/>
      <c r="B19" s="77"/>
      <c r="C19" s="77"/>
      <c r="D19" s="77"/>
      <c r="E19" s="77"/>
      <c r="F19" s="77"/>
      <c r="G19" s="77"/>
      <c r="H19" s="77"/>
      <c r="I19" s="77"/>
      <c r="J19" s="77"/>
      <c r="K19" s="19"/>
    </row>
    <row r="20" spans="1:11" ht="14.25" customHeight="1" x14ac:dyDescent="0.25">
      <c r="A20" s="34"/>
      <c r="B20" s="77"/>
      <c r="C20" s="77"/>
      <c r="D20" s="77"/>
      <c r="E20" s="77"/>
      <c r="F20" s="77"/>
      <c r="G20" s="77"/>
      <c r="H20" s="77"/>
      <c r="I20" s="77"/>
      <c r="J20" s="77"/>
      <c r="K20" s="19"/>
    </row>
    <row r="21" spans="1:11" ht="14.25" customHeight="1" x14ac:dyDescent="0.25">
      <c r="A21" s="34"/>
      <c r="B21" s="77"/>
      <c r="C21" s="77"/>
      <c r="D21" s="77"/>
      <c r="E21" s="77"/>
      <c r="F21" s="77"/>
      <c r="G21" s="77"/>
      <c r="H21" s="77"/>
      <c r="I21" s="77"/>
      <c r="J21" s="77"/>
      <c r="K21" s="19"/>
    </row>
    <row r="22" spans="1:11" ht="14.25" customHeight="1" x14ac:dyDescent="0.25">
      <c r="A22" s="34"/>
      <c r="B22" s="77"/>
      <c r="C22" s="77"/>
      <c r="D22" s="77"/>
      <c r="E22" s="77"/>
      <c r="F22" s="77"/>
      <c r="G22" s="77"/>
      <c r="H22" s="77"/>
      <c r="I22" s="77"/>
      <c r="J22" s="77"/>
      <c r="K22" s="19"/>
    </row>
    <row r="23" spans="1:11" ht="14.25" customHeight="1" x14ac:dyDescent="0.25">
      <c r="A23" s="34"/>
      <c r="B23" s="77"/>
      <c r="C23" s="77"/>
      <c r="D23" s="77"/>
      <c r="E23" s="77"/>
      <c r="F23" s="77"/>
      <c r="G23" s="77"/>
      <c r="H23" s="77"/>
      <c r="I23" s="77"/>
      <c r="J23" s="77"/>
      <c r="K23" s="19"/>
    </row>
    <row r="24" spans="1:11" ht="14.25" customHeight="1" x14ac:dyDescent="0.25">
      <c r="A24" s="34"/>
      <c r="B24" s="77"/>
      <c r="C24" s="77"/>
      <c r="D24" s="77"/>
      <c r="E24" s="77"/>
      <c r="F24" s="77"/>
      <c r="G24" s="77"/>
      <c r="H24" s="77"/>
      <c r="I24" s="77"/>
      <c r="J24" s="77"/>
      <c r="K24" s="19"/>
    </row>
    <row r="25" spans="1:11" ht="14.25" customHeight="1" x14ac:dyDescent="0.25">
      <c r="A25" s="34"/>
      <c r="B25" s="77"/>
      <c r="C25" s="77"/>
      <c r="D25" s="77"/>
      <c r="E25" s="77"/>
      <c r="F25" s="77"/>
      <c r="G25" s="77"/>
      <c r="H25" s="77"/>
      <c r="I25" s="77"/>
      <c r="J25" s="77"/>
      <c r="K25" s="19"/>
    </row>
    <row r="26" spans="1:11" ht="14.25" customHeight="1" x14ac:dyDescent="0.25">
      <c r="A26" s="34"/>
      <c r="B26" s="77"/>
      <c r="C26" s="77"/>
      <c r="D26" s="77"/>
      <c r="E26" s="77"/>
      <c r="F26" s="77"/>
      <c r="G26" s="77"/>
      <c r="H26" s="77"/>
      <c r="I26" s="77"/>
      <c r="J26" s="77"/>
      <c r="K26" s="19"/>
    </row>
    <row r="27" spans="1:11" ht="14.25" customHeight="1" x14ac:dyDescent="0.25">
      <c r="A27" s="34"/>
      <c r="B27" s="77"/>
      <c r="C27" s="77"/>
      <c r="D27" s="77"/>
      <c r="E27" s="77"/>
      <c r="F27" s="77"/>
      <c r="G27" s="77"/>
      <c r="H27" s="77"/>
      <c r="I27" s="77"/>
      <c r="J27" s="77"/>
      <c r="K27" s="19"/>
    </row>
    <row r="28" spans="1:11" ht="14.25" customHeight="1" x14ac:dyDescent="0.25">
      <c r="A28" s="34"/>
      <c r="B28" s="77"/>
      <c r="C28" s="77"/>
      <c r="D28" s="77"/>
      <c r="E28" s="77"/>
      <c r="F28" s="77"/>
      <c r="G28" s="77"/>
      <c r="H28" s="77"/>
      <c r="I28" s="77"/>
      <c r="J28" s="77"/>
      <c r="K28" s="19"/>
    </row>
    <row r="29" spans="1:11" ht="14.25" customHeight="1" x14ac:dyDescent="0.25">
      <c r="A29" s="34"/>
      <c r="B29" s="77"/>
      <c r="C29" s="77"/>
      <c r="D29" s="77"/>
      <c r="E29" s="77"/>
      <c r="F29" s="77"/>
      <c r="G29" s="77"/>
      <c r="H29" s="77"/>
      <c r="I29" s="77"/>
      <c r="J29" s="77"/>
      <c r="K29" s="19"/>
    </row>
    <row r="30" spans="1:11" ht="14.25" customHeight="1" x14ac:dyDescent="0.25">
      <c r="A30" s="34"/>
      <c r="B30" s="77"/>
      <c r="C30" s="77"/>
      <c r="D30" s="77"/>
      <c r="E30" s="77"/>
      <c r="F30" s="77"/>
      <c r="G30" s="77"/>
      <c r="H30" s="77"/>
      <c r="I30" s="77"/>
      <c r="J30" s="77"/>
      <c r="K30" s="19"/>
    </row>
    <row r="31" spans="1:11" ht="14.25" customHeight="1" x14ac:dyDescent="0.25">
      <c r="A31" s="34"/>
      <c r="B31" s="77"/>
      <c r="C31" s="77"/>
      <c r="D31" s="77"/>
      <c r="E31" s="77"/>
      <c r="F31" s="77"/>
      <c r="G31" s="77"/>
      <c r="H31" s="77"/>
      <c r="I31" s="77"/>
      <c r="J31" s="77"/>
      <c r="K31" s="19"/>
    </row>
    <row r="32" spans="1:11" ht="14.25" customHeight="1" x14ac:dyDescent="0.25">
      <c r="A32" s="34"/>
      <c r="B32" s="77"/>
      <c r="C32" s="77"/>
      <c r="D32" s="77"/>
      <c r="E32" s="77"/>
      <c r="F32" s="77"/>
      <c r="G32" s="77"/>
      <c r="H32" s="77"/>
      <c r="I32" s="77"/>
      <c r="J32" s="77"/>
      <c r="K32" s="19"/>
    </row>
    <row r="33" spans="1:11" ht="14.25" customHeight="1" x14ac:dyDescent="0.25">
      <c r="A33" s="34"/>
      <c r="B33" s="77"/>
      <c r="C33" s="77"/>
      <c r="D33" s="77"/>
      <c r="E33" s="77"/>
      <c r="F33" s="77"/>
      <c r="G33" s="77"/>
      <c r="H33" s="77"/>
      <c r="I33" s="77"/>
      <c r="J33" s="77"/>
      <c r="K33" s="19"/>
    </row>
    <row r="34" spans="1:11" ht="14.25" customHeight="1" x14ac:dyDescent="0.25">
      <c r="A34" s="34"/>
      <c r="B34" s="77"/>
      <c r="C34" s="77"/>
      <c r="D34" s="77"/>
      <c r="E34" s="77"/>
      <c r="F34" s="77"/>
      <c r="G34" s="77"/>
      <c r="H34" s="77"/>
      <c r="I34" s="77"/>
      <c r="J34" s="77"/>
      <c r="K34" s="19"/>
    </row>
    <row r="35" spans="1:11" ht="14.25" customHeight="1" x14ac:dyDescent="0.25">
      <c r="A35" s="34"/>
      <c r="B35" s="77"/>
      <c r="C35" s="77"/>
      <c r="D35" s="77"/>
      <c r="E35" s="77"/>
      <c r="F35" s="77"/>
      <c r="G35" s="77"/>
      <c r="H35" s="77"/>
      <c r="I35" s="77"/>
      <c r="J35" s="77"/>
      <c r="K35" s="19"/>
    </row>
    <row r="36" spans="1:11" ht="14.25" customHeight="1" x14ac:dyDescent="0.25">
      <c r="A36" s="34"/>
      <c r="B36" s="77"/>
      <c r="C36" s="77"/>
      <c r="D36" s="77"/>
      <c r="E36" s="77"/>
      <c r="F36" s="77"/>
      <c r="G36" s="77"/>
      <c r="H36" s="77"/>
      <c r="I36" s="77"/>
      <c r="J36" s="77"/>
      <c r="K36" s="19"/>
    </row>
    <row r="37" spans="1:11" ht="14.25" customHeight="1" x14ac:dyDescent="0.25">
      <c r="A37" s="34"/>
      <c r="B37" s="77"/>
      <c r="C37" s="77"/>
      <c r="D37" s="77"/>
      <c r="E37" s="77"/>
      <c r="F37" s="77"/>
      <c r="G37" s="77"/>
      <c r="H37" s="77"/>
      <c r="I37" s="77"/>
      <c r="J37" s="77"/>
      <c r="K37" s="19"/>
    </row>
    <row r="38" spans="1:11" ht="14.25" customHeight="1" x14ac:dyDescent="0.25">
      <c r="A38" s="34"/>
      <c r="B38" s="77"/>
      <c r="C38" s="77"/>
      <c r="D38" s="77"/>
      <c r="E38" s="77"/>
      <c r="F38" s="77"/>
      <c r="G38" s="77"/>
      <c r="H38" s="77"/>
      <c r="I38" s="77"/>
      <c r="J38" s="77"/>
      <c r="K38" s="19"/>
    </row>
    <row r="39" spans="1:11" ht="14.25" customHeight="1" x14ac:dyDescent="0.25">
      <c r="A39" s="34"/>
      <c r="B39" s="77"/>
      <c r="C39" s="77"/>
      <c r="D39" s="77"/>
      <c r="E39" s="77"/>
      <c r="F39" s="77"/>
      <c r="G39" s="77"/>
      <c r="H39" s="77"/>
      <c r="I39" s="77"/>
      <c r="J39" s="77"/>
      <c r="K39" s="19"/>
    </row>
    <row r="40" spans="1:11" ht="14.25" customHeight="1" x14ac:dyDescent="0.25">
      <c r="A40" s="34"/>
      <c r="B40" s="77"/>
      <c r="C40" s="77"/>
      <c r="D40" s="77"/>
      <c r="E40" s="77"/>
      <c r="F40" s="77"/>
      <c r="G40" s="77"/>
      <c r="H40" s="77"/>
      <c r="I40" s="77"/>
      <c r="J40" s="77"/>
      <c r="K40" s="19"/>
    </row>
    <row r="41" spans="1:11" ht="14.25" customHeight="1" x14ac:dyDescent="0.25">
      <c r="A41" s="34"/>
      <c r="B41" s="77"/>
      <c r="C41" s="77"/>
      <c r="D41" s="77"/>
      <c r="E41" s="77"/>
      <c r="F41" s="77"/>
      <c r="G41" s="77"/>
      <c r="H41" s="77"/>
      <c r="I41" s="77"/>
      <c r="J41" s="77"/>
      <c r="K41" s="19"/>
    </row>
    <row r="42" spans="1:11" ht="14.25" customHeight="1" x14ac:dyDescent="0.25">
      <c r="A42" s="34"/>
      <c r="B42" s="77"/>
      <c r="C42" s="77"/>
      <c r="D42" s="77"/>
      <c r="E42" s="77"/>
      <c r="F42" s="77"/>
      <c r="G42" s="77"/>
      <c r="H42" s="77"/>
      <c r="I42" s="77"/>
      <c r="J42" s="77"/>
      <c r="K42" s="19"/>
    </row>
    <row r="43" spans="1:11" ht="14.25" customHeight="1" x14ac:dyDescent="0.25">
      <c r="A43" s="34"/>
      <c r="B43" s="77"/>
      <c r="C43" s="77"/>
      <c r="D43" s="77"/>
      <c r="E43" s="77"/>
      <c r="F43" s="77"/>
      <c r="G43" s="77"/>
      <c r="H43" s="77"/>
      <c r="I43" s="77"/>
      <c r="J43" s="77"/>
      <c r="K43" s="19"/>
    </row>
    <row r="44" spans="1:11" ht="14.25" customHeight="1" x14ac:dyDescent="0.25">
      <c r="A44" s="34"/>
      <c r="B44" s="77"/>
      <c r="C44" s="77"/>
      <c r="D44" s="77"/>
      <c r="E44" s="77"/>
      <c r="F44" s="77"/>
      <c r="G44" s="77"/>
      <c r="H44" s="77"/>
      <c r="I44" s="77"/>
      <c r="J44" s="77"/>
      <c r="K44" s="19"/>
    </row>
    <row r="45" spans="1:11" ht="14.25" customHeight="1" x14ac:dyDescent="0.25">
      <c r="A45" s="34"/>
      <c r="B45" s="77"/>
      <c r="C45" s="77"/>
      <c r="D45" s="77"/>
      <c r="E45" s="77"/>
      <c r="F45" s="77"/>
      <c r="G45" s="77"/>
      <c r="H45" s="77"/>
      <c r="I45" s="77"/>
      <c r="J45" s="77"/>
      <c r="K45" s="19"/>
    </row>
    <row r="46" spans="1:11" ht="14.25" customHeight="1" x14ac:dyDescent="0.25">
      <c r="A46" s="34"/>
      <c r="B46" s="77"/>
      <c r="C46" s="77"/>
      <c r="D46" s="77"/>
      <c r="E46" s="77"/>
      <c r="F46" s="77"/>
      <c r="G46" s="77"/>
      <c r="H46" s="77"/>
      <c r="I46" s="77"/>
      <c r="J46" s="77"/>
      <c r="K46" s="19"/>
    </row>
    <row r="47" spans="1:11" ht="14.25" customHeight="1" x14ac:dyDescent="0.25">
      <c r="A47" s="34"/>
      <c r="B47" s="77"/>
      <c r="C47" s="77"/>
      <c r="D47" s="77"/>
      <c r="E47" s="77"/>
      <c r="F47" s="77"/>
      <c r="G47" s="77"/>
      <c r="H47" s="77"/>
      <c r="I47" s="77"/>
      <c r="J47" s="77"/>
      <c r="K47" s="19"/>
    </row>
    <row r="48" spans="1:11" ht="14.25" customHeight="1" x14ac:dyDescent="0.25">
      <c r="A48" s="34"/>
      <c r="B48" s="77"/>
      <c r="C48" s="77"/>
      <c r="D48" s="77"/>
      <c r="E48" s="77"/>
      <c r="F48" s="77"/>
      <c r="G48" s="77"/>
      <c r="H48" s="77"/>
      <c r="I48" s="77"/>
      <c r="J48" s="77"/>
      <c r="K48" s="19"/>
    </row>
    <row r="49" spans="1:11" ht="14.25" customHeight="1" x14ac:dyDescent="0.25">
      <c r="A49" s="34"/>
      <c r="B49" s="77"/>
      <c r="C49" s="77"/>
      <c r="D49" s="77"/>
      <c r="E49" s="77"/>
      <c r="F49" s="77"/>
      <c r="G49" s="77"/>
      <c r="H49" s="77"/>
      <c r="I49" s="77"/>
      <c r="J49" s="77"/>
      <c r="K49" s="19"/>
    </row>
    <row r="50" spans="1:11" ht="14.25" customHeight="1" x14ac:dyDescent="0.25">
      <c r="A50" s="34"/>
      <c r="B50" s="77"/>
      <c r="C50" s="77"/>
      <c r="D50" s="77"/>
      <c r="E50" s="77"/>
      <c r="F50" s="77"/>
      <c r="G50" s="77"/>
      <c r="H50" s="77"/>
      <c r="I50" s="77"/>
      <c r="J50" s="77"/>
      <c r="K50" s="19"/>
    </row>
    <row r="51" spans="1:11" ht="14.25" customHeight="1" x14ac:dyDescent="0.25">
      <c r="A51" s="34"/>
      <c r="B51" s="77"/>
      <c r="C51" s="77"/>
      <c r="D51" s="77"/>
      <c r="E51" s="77"/>
      <c r="F51" s="77"/>
      <c r="G51" s="77"/>
      <c r="H51" s="77"/>
      <c r="I51" s="77"/>
      <c r="J51" s="77"/>
      <c r="K51" s="19"/>
    </row>
    <row r="52" spans="1:11" ht="14.25" customHeight="1" x14ac:dyDescent="0.25">
      <c r="A52" s="34"/>
      <c r="B52" s="77"/>
      <c r="C52" s="77"/>
      <c r="D52" s="77"/>
      <c r="E52" s="77"/>
      <c r="F52" s="77"/>
      <c r="G52" s="77"/>
      <c r="H52" s="77"/>
      <c r="I52" s="77"/>
      <c r="J52" s="77"/>
      <c r="K52" s="19"/>
    </row>
    <row r="53" spans="1:11" ht="14.25" customHeight="1" x14ac:dyDescent="0.25">
      <c r="A53" s="34"/>
      <c r="B53" s="77"/>
      <c r="C53" s="77"/>
      <c r="D53" s="77"/>
      <c r="E53" s="77"/>
      <c r="F53" s="77"/>
      <c r="G53" s="77"/>
      <c r="H53" s="77"/>
      <c r="I53" s="77"/>
      <c r="J53" s="77"/>
      <c r="K53" s="19"/>
    </row>
    <row r="54" spans="1:11" ht="14.25" customHeight="1" x14ac:dyDescent="0.25">
      <c r="A54" s="34"/>
      <c r="B54" s="77"/>
      <c r="C54" s="77"/>
      <c r="D54" s="77"/>
      <c r="E54" s="77"/>
      <c r="F54" s="77"/>
      <c r="G54" s="77"/>
      <c r="H54" s="77"/>
      <c r="I54" s="77"/>
      <c r="J54" s="77"/>
      <c r="K54" s="19"/>
    </row>
    <row r="55" spans="1:11" ht="14.25" customHeight="1" x14ac:dyDescent="0.25">
      <c r="A55" s="34"/>
      <c r="B55" s="77"/>
      <c r="C55" s="77"/>
      <c r="D55" s="77"/>
      <c r="E55" s="77"/>
      <c r="F55" s="77"/>
      <c r="G55" s="77"/>
      <c r="H55" s="77"/>
      <c r="I55" s="77"/>
      <c r="J55" s="77"/>
      <c r="K55" s="19"/>
    </row>
    <row r="56" spans="1:11" ht="14.25" customHeight="1" x14ac:dyDescent="0.25">
      <c r="A56" s="34"/>
      <c r="B56" s="77"/>
      <c r="C56" s="77"/>
      <c r="D56" s="77"/>
      <c r="E56" s="77"/>
      <c r="F56" s="77"/>
      <c r="G56" s="77"/>
      <c r="H56" s="77"/>
      <c r="I56" s="77"/>
      <c r="J56" s="77"/>
      <c r="K56" s="19"/>
    </row>
    <row r="57" spans="1:11" ht="14.25" customHeight="1" x14ac:dyDescent="0.25">
      <c r="A57" s="34"/>
      <c r="B57" s="77"/>
      <c r="C57" s="77"/>
      <c r="D57" s="77"/>
      <c r="E57" s="77"/>
      <c r="F57" s="77"/>
      <c r="G57" s="77"/>
      <c r="H57" s="77"/>
      <c r="I57" s="77"/>
      <c r="J57" s="77"/>
      <c r="K57" s="19"/>
    </row>
    <row r="58" spans="1:11" ht="14.25" customHeight="1" x14ac:dyDescent="0.25">
      <c r="A58" s="34"/>
      <c r="B58" s="77"/>
      <c r="C58" s="77"/>
      <c r="D58" s="77"/>
      <c r="E58" s="77"/>
      <c r="F58" s="77"/>
      <c r="G58" s="77"/>
      <c r="H58" s="77"/>
      <c r="I58" s="77"/>
      <c r="J58" s="77"/>
      <c r="K58" s="19"/>
    </row>
    <row r="59" spans="1:11" ht="14.25" customHeight="1" x14ac:dyDescent="0.25">
      <c r="A59" s="34"/>
      <c r="B59" s="77"/>
      <c r="C59" s="77"/>
      <c r="D59" s="77"/>
      <c r="E59" s="77"/>
      <c r="F59" s="77"/>
      <c r="G59" s="77"/>
      <c r="H59" s="77"/>
      <c r="I59" s="77"/>
      <c r="J59" s="77"/>
      <c r="K59" s="19"/>
    </row>
    <row r="60" spans="1:11" ht="14.25" customHeight="1" x14ac:dyDescent="0.25">
      <c r="A60" s="34"/>
      <c r="B60" s="77"/>
      <c r="C60" s="77"/>
      <c r="D60" s="77"/>
      <c r="E60" s="77"/>
      <c r="F60" s="77"/>
      <c r="G60" s="77"/>
      <c r="H60" s="77"/>
      <c r="I60" s="77"/>
      <c r="J60" s="77"/>
      <c r="K60" s="19"/>
    </row>
    <row r="61" spans="1:11" ht="14.25" customHeight="1" x14ac:dyDescent="0.25">
      <c r="A61" s="34"/>
      <c r="B61" s="77"/>
      <c r="C61" s="77"/>
      <c r="D61" s="77"/>
      <c r="E61" s="77"/>
      <c r="F61" s="77"/>
      <c r="G61" s="77"/>
      <c r="H61" s="77"/>
      <c r="I61" s="77"/>
      <c r="J61" s="77"/>
      <c r="K61" s="19"/>
    </row>
    <row r="62" spans="1:11" ht="14.25" customHeight="1" x14ac:dyDescent="0.25">
      <c r="A62" s="34"/>
      <c r="B62" s="77"/>
      <c r="C62" s="77"/>
      <c r="D62" s="77"/>
      <c r="E62" s="77"/>
      <c r="F62" s="77"/>
      <c r="G62" s="77"/>
      <c r="H62" s="77"/>
      <c r="I62" s="77"/>
      <c r="J62" s="77"/>
      <c r="K62" s="19"/>
    </row>
    <row r="63" spans="1:11" ht="14.25" customHeight="1" x14ac:dyDescent="0.25">
      <c r="A63" s="34"/>
      <c r="B63" s="77"/>
      <c r="C63" s="77"/>
      <c r="D63" s="77"/>
      <c r="E63" s="77"/>
      <c r="F63" s="77"/>
      <c r="G63" s="77"/>
      <c r="H63" s="77"/>
      <c r="I63" s="77"/>
      <c r="J63" s="77"/>
      <c r="K63" s="19"/>
    </row>
    <row r="64" spans="1:11" ht="14.25" customHeight="1" x14ac:dyDescent="0.25">
      <c r="A64" s="34"/>
      <c r="B64" s="77"/>
      <c r="C64" s="77"/>
      <c r="D64" s="77"/>
      <c r="E64" s="77"/>
      <c r="F64" s="77"/>
      <c r="G64" s="77"/>
      <c r="H64" s="77"/>
      <c r="I64" s="77"/>
      <c r="J64" s="77"/>
      <c r="K64" s="19"/>
    </row>
    <row r="65" spans="1:11" ht="14.25" customHeight="1" x14ac:dyDescent="0.25">
      <c r="A65" s="34"/>
      <c r="B65" s="77"/>
      <c r="C65" s="77"/>
      <c r="D65" s="77"/>
      <c r="E65" s="77"/>
      <c r="F65" s="77"/>
      <c r="G65" s="77"/>
      <c r="H65" s="77"/>
      <c r="I65" s="77"/>
      <c r="J65" s="77"/>
      <c r="K65" s="19"/>
    </row>
    <row r="66" spans="1:11" ht="14.25" customHeight="1" x14ac:dyDescent="0.25">
      <c r="A66" s="34"/>
      <c r="B66" s="77"/>
      <c r="C66" s="77"/>
      <c r="D66" s="77"/>
      <c r="E66" s="77"/>
      <c r="F66" s="77"/>
      <c r="G66" s="77"/>
      <c r="H66" s="77"/>
      <c r="I66" s="77"/>
      <c r="J66" s="77"/>
      <c r="K66" s="19"/>
    </row>
    <row r="67" spans="1:11" ht="14.25" customHeight="1" x14ac:dyDescent="0.25">
      <c r="A67" s="34"/>
      <c r="B67" s="77"/>
      <c r="C67" s="77"/>
      <c r="D67" s="77"/>
      <c r="E67" s="77"/>
      <c r="F67" s="77"/>
      <c r="G67" s="77"/>
      <c r="H67" s="77"/>
      <c r="I67" s="77"/>
      <c r="J67" s="77"/>
      <c r="K67" s="19"/>
    </row>
    <row r="68" spans="1:11" ht="14.25" customHeight="1" x14ac:dyDescent="0.25">
      <c r="A68" s="34"/>
      <c r="B68" s="77"/>
      <c r="C68" s="77"/>
      <c r="D68" s="77"/>
      <c r="E68" s="77"/>
      <c r="F68" s="77"/>
      <c r="G68" s="77"/>
      <c r="H68" s="77"/>
      <c r="I68" s="77"/>
      <c r="J68" s="77"/>
      <c r="K68" s="19"/>
    </row>
    <row r="69" spans="1:11" ht="14.25" customHeight="1" x14ac:dyDescent="0.25">
      <c r="A69" s="34"/>
      <c r="B69" s="77"/>
      <c r="C69" s="77"/>
      <c r="D69" s="77"/>
      <c r="E69" s="77"/>
      <c r="F69" s="77"/>
      <c r="G69" s="77"/>
      <c r="H69" s="77"/>
      <c r="I69" s="77"/>
      <c r="J69" s="77"/>
      <c r="K69" s="19"/>
    </row>
    <row r="70" spans="1:11" ht="14.25" customHeight="1" x14ac:dyDescent="0.25">
      <c r="A70" s="34"/>
      <c r="B70" s="77"/>
      <c r="C70" s="77"/>
      <c r="D70" s="77"/>
      <c r="E70" s="77"/>
      <c r="F70" s="77"/>
      <c r="G70" s="77"/>
      <c r="H70" s="77"/>
      <c r="I70" s="77"/>
      <c r="J70" s="77"/>
      <c r="K70" s="19"/>
    </row>
    <row r="71" spans="1:11" ht="14.25" customHeight="1" x14ac:dyDescent="0.25">
      <c r="A71" s="34"/>
      <c r="B71" s="77"/>
      <c r="C71" s="77"/>
      <c r="D71" s="77"/>
      <c r="E71" s="77"/>
      <c r="F71" s="77"/>
      <c r="G71" s="77"/>
      <c r="H71" s="77"/>
      <c r="I71" s="77"/>
      <c r="J71" s="77"/>
      <c r="K71" s="19"/>
    </row>
    <row r="72" spans="1:11" ht="14.25" customHeight="1" x14ac:dyDescent="0.25">
      <c r="A72" s="34"/>
      <c r="B72" s="77"/>
      <c r="C72" s="77"/>
      <c r="D72" s="77"/>
      <c r="E72" s="77"/>
      <c r="F72" s="77"/>
      <c r="G72" s="77"/>
      <c r="H72" s="77"/>
      <c r="I72" s="77"/>
      <c r="J72" s="77"/>
      <c r="K72" s="19"/>
    </row>
    <row r="73" spans="1:11" ht="14.25" customHeight="1" x14ac:dyDescent="0.25">
      <c r="A73" s="34"/>
      <c r="B73" s="77"/>
      <c r="C73" s="77"/>
      <c r="D73" s="77"/>
      <c r="E73" s="77"/>
      <c r="F73" s="77"/>
      <c r="G73" s="77"/>
      <c r="H73" s="77"/>
      <c r="I73" s="77"/>
      <c r="J73" s="77"/>
      <c r="K73" s="19"/>
    </row>
    <row r="74" spans="1:11" ht="14.25" customHeight="1" x14ac:dyDescent="0.25">
      <c r="A74" s="34"/>
      <c r="B74" s="77"/>
      <c r="C74" s="77"/>
      <c r="D74" s="77"/>
      <c r="E74" s="77"/>
      <c r="F74" s="77"/>
      <c r="G74" s="77"/>
      <c r="H74" s="77"/>
      <c r="I74" s="77"/>
      <c r="J74" s="77"/>
      <c r="K74" s="19"/>
    </row>
    <row r="75" spans="1:11" ht="14.25" customHeight="1" x14ac:dyDescent="0.25">
      <c r="A75" s="34"/>
      <c r="B75" s="77"/>
      <c r="C75" s="77"/>
      <c r="D75" s="77"/>
      <c r="E75" s="77"/>
      <c r="F75" s="77"/>
      <c r="G75" s="77"/>
      <c r="H75" s="77"/>
      <c r="I75" s="77"/>
      <c r="J75" s="77"/>
      <c r="K75" s="19"/>
    </row>
    <row r="76" spans="1:11" ht="14.25" customHeight="1" x14ac:dyDescent="0.25">
      <c r="A76" s="34"/>
      <c r="B76" s="77"/>
      <c r="C76" s="77"/>
      <c r="D76" s="77"/>
      <c r="E76" s="77"/>
      <c r="F76" s="77"/>
      <c r="G76" s="77"/>
      <c r="H76" s="77"/>
      <c r="I76" s="77"/>
      <c r="J76" s="77"/>
      <c r="K76" s="19"/>
    </row>
    <row r="77" spans="1:11" ht="14.25" customHeight="1" x14ac:dyDescent="0.25">
      <c r="A77" s="34"/>
      <c r="B77" s="77"/>
      <c r="C77" s="77"/>
      <c r="D77" s="77"/>
      <c r="E77" s="77"/>
      <c r="F77" s="77"/>
      <c r="G77" s="77"/>
      <c r="H77" s="77"/>
      <c r="I77" s="77"/>
      <c r="J77" s="77"/>
      <c r="K77" s="19"/>
    </row>
    <row r="78" spans="1:11" ht="14.25" customHeight="1" x14ac:dyDescent="0.25">
      <c r="A78" s="34"/>
      <c r="B78" s="77"/>
      <c r="C78" s="77"/>
      <c r="D78" s="77"/>
      <c r="E78" s="77"/>
      <c r="F78" s="77"/>
      <c r="G78" s="77"/>
      <c r="H78" s="77"/>
      <c r="I78" s="77"/>
      <c r="J78" s="77"/>
      <c r="K78" s="19"/>
    </row>
    <row r="79" spans="1:11" ht="14.25" customHeight="1" x14ac:dyDescent="0.25">
      <c r="A79" s="34"/>
      <c r="B79" s="77"/>
      <c r="C79" s="77"/>
      <c r="D79" s="77"/>
      <c r="E79" s="77"/>
      <c r="F79" s="77"/>
      <c r="G79" s="77"/>
      <c r="H79" s="77"/>
      <c r="I79" s="77"/>
      <c r="J79" s="77"/>
      <c r="K79" s="19"/>
    </row>
    <row r="80" spans="1:11" ht="14.25" customHeight="1" x14ac:dyDescent="0.25">
      <c r="A80" s="34"/>
      <c r="B80" s="77"/>
      <c r="C80" s="77"/>
      <c r="D80" s="77"/>
      <c r="E80" s="77"/>
      <c r="F80" s="77"/>
      <c r="G80" s="77"/>
      <c r="H80" s="77"/>
      <c r="I80" s="77"/>
      <c r="J80" s="77"/>
      <c r="K80" s="19"/>
    </row>
    <row r="81" spans="1:11" ht="14.25" customHeight="1" x14ac:dyDescent="0.25">
      <c r="A81" s="34"/>
      <c r="B81" s="77"/>
      <c r="C81" s="77"/>
      <c r="D81" s="77"/>
      <c r="E81" s="77"/>
      <c r="F81" s="77"/>
      <c r="G81" s="77"/>
      <c r="H81" s="77"/>
      <c r="I81" s="77"/>
      <c r="J81" s="77"/>
      <c r="K81" s="19"/>
    </row>
    <row r="82" spans="1:11" ht="14.25" customHeight="1" x14ac:dyDescent="0.25">
      <c r="A82" s="34"/>
      <c r="B82" s="77"/>
      <c r="C82" s="77"/>
      <c r="D82" s="77"/>
      <c r="E82" s="77"/>
      <c r="F82" s="77"/>
      <c r="G82" s="77"/>
      <c r="H82" s="77"/>
      <c r="I82" s="77"/>
      <c r="J82" s="77"/>
      <c r="K82" s="19"/>
    </row>
    <row r="83" spans="1:11" ht="14.25" customHeight="1" x14ac:dyDescent="0.25">
      <c r="A83" s="34"/>
      <c r="B83" s="77"/>
      <c r="C83" s="77"/>
      <c r="D83" s="77"/>
      <c r="E83" s="77"/>
      <c r="F83" s="77"/>
      <c r="G83" s="77"/>
      <c r="H83" s="77"/>
      <c r="I83" s="77"/>
      <c r="J83" s="77"/>
      <c r="K83" s="19"/>
    </row>
    <row r="84" spans="1:11" ht="14.25" customHeight="1" x14ac:dyDescent="0.25">
      <c r="A84" s="34"/>
      <c r="B84" s="77"/>
      <c r="C84" s="77"/>
      <c r="D84" s="77"/>
      <c r="E84" s="77"/>
      <c r="F84" s="77"/>
      <c r="G84" s="77"/>
      <c r="H84" s="77"/>
      <c r="I84" s="77"/>
      <c r="J84" s="77"/>
      <c r="K84" s="19"/>
    </row>
    <row r="85" spans="1:11" ht="14.25" customHeight="1" x14ac:dyDescent="0.25">
      <c r="A85" s="34"/>
      <c r="B85" s="77"/>
      <c r="C85" s="77"/>
      <c r="D85" s="77"/>
      <c r="E85" s="77"/>
      <c r="F85" s="77"/>
      <c r="G85" s="77"/>
      <c r="H85" s="77"/>
      <c r="I85" s="77"/>
      <c r="J85" s="77"/>
      <c r="K85" s="19"/>
    </row>
    <row r="86" spans="1:11" ht="14.25" customHeight="1" x14ac:dyDescent="0.25">
      <c r="A86" s="34"/>
      <c r="B86" s="77"/>
      <c r="C86" s="77"/>
      <c r="D86" s="77"/>
      <c r="E86" s="77"/>
      <c r="F86" s="77"/>
      <c r="G86" s="77"/>
      <c r="H86" s="77"/>
      <c r="I86" s="77"/>
      <c r="J86" s="77"/>
      <c r="K86" s="19"/>
    </row>
    <row r="87" spans="1:11" ht="14.25" customHeight="1" x14ac:dyDescent="0.25">
      <c r="A87" s="34"/>
      <c r="B87" s="77"/>
      <c r="C87" s="77"/>
      <c r="D87" s="77"/>
      <c r="E87" s="77"/>
      <c r="F87" s="77"/>
      <c r="G87" s="77"/>
      <c r="H87" s="77"/>
      <c r="I87" s="77"/>
      <c r="J87" s="77"/>
      <c r="K87" s="19"/>
    </row>
    <row r="88" spans="1:11" ht="14.25" customHeight="1" x14ac:dyDescent="0.25">
      <c r="A88" s="34"/>
      <c r="B88" s="77"/>
      <c r="C88" s="77"/>
      <c r="D88" s="77"/>
      <c r="E88" s="77"/>
      <c r="F88" s="77"/>
      <c r="G88" s="77"/>
      <c r="H88" s="77"/>
      <c r="I88" s="77"/>
      <c r="J88" s="77"/>
      <c r="K88" s="19"/>
    </row>
    <row r="89" spans="1:11" ht="14.25" customHeight="1" x14ac:dyDescent="0.25">
      <c r="A89" s="34"/>
      <c r="B89" s="77"/>
      <c r="C89" s="77"/>
      <c r="D89" s="77"/>
      <c r="E89" s="77"/>
      <c r="F89" s="77"/>
      <c r="G89" s="77"/>
      <c r="H89" s="77"/>
      <c r="I89" s="77"/>
      <c r="J89" s="77"/>
      <c r="K89" s="19"/>
    </row>
    <row r="90" spans="1:11" ht="14.25" customHeight="1" x14ac:dyDescent="0.25">
      <c r="A90" s="34"/>
      <c r="B90" s="77"/>
      <c r="C90" s="77"/>
      <c r="D90" s="77"/>
      <c r="E90" s="77"/>
      <c r="F90" s="77"/>
      <c r="G90" s="77"/>
      <c r="H90" s="77"/>
      <c r="I90" s="77"/>
      <c r="J90" s="77"/>
      <c r="K90" s="19"/>
    </row>
    <row r="91" spans="1:11" ht="14.25" customHeight="1" x14ac:dyDescent="0.25">
      <c r="A91" s="34"/>
      <c r="B91" s="77"/>
      <c r="C91" s="77"/>
      <c r="D91" s="77"/>
      <c r="E91" s="77"/>
      <c r="F91" s="77"/>
      <c r="G91" s="77"/>
      <c r="H91" s="77"/>
      <c r="I91" s="77"/>
      <c r="J91" s="77"/>
      <c r="K91" s="19"/>
    </row>
    <row r="92" spans="1:11" ht="14.25" customHeight="1" x14ac:dyDescent="0.25">
      <c r="A92" s="34"/>
      <c r="B92" s="77"/>
      <c r="C92" s="77"/>
      <c r="D92" s="77"/>
      <c r="E92" s="77"/>
      <c r="F92" s="77"/>
      <c r="G92" s="77"/>
      <c r="H92" s="77"/>
      <c r="I92" s="77"/>
      <c r="J92" s="77"/>
      <c r="K92" s="19"/>
    </row>
    <row r="93" spans="1:11" ht="14.25" customHeight="1" x14ac:dyDescent="0.25">
      <c r="A93" s="34"/>
      <c r="B93" s="77"/>
      <c r="C93" s="77"/>
      <c r="D93" s="77"/>
      <c r="E93" s="77"/>
      <c r="F93" s="77"/>
      <c r="G93" s="77"/>
      <c r="H93" s="77"/>
      <c r="I93" s="77"/>
      <c r="J93" s="77"/>
      <c r="K93" s="19"/>
    </row>
    <row r="94" spans="1:11" ht="14.25" customHeight="1" x14ac:dyDescent="0.25">
      <c r="A94" s="34"/>
      <c r="B94" s="77"/>
      <c r="C94" s="77"/>
      <c r="D94" s="77"/>
      <c r="E94" s="77"/>
      <c r="F94" s="77"/>
      <c r="G94" s="77"/>
      <c r="H94" s="77"/>
      <c r="I94" s="77"/>
      <c r="J94" s="77"/>
      <c r="K94" s="19"/>
    </row>
    <row r="95" spans="1:11" ht="14.25" customHeight="1" x14ac:dyDescent="0.25">
      <c r="A95" s="34"/>
      <c r="B95" s="77"/>
      <c r="C95" s="77"/>
      <c r="D95" s="77"/>
      <c r="E95" s="77"/>
      <c r="F95" s="77"/>
      <c r="G95" s="77"/>
      <c r="H95" s="77"/>
      <c r="I95" s="77"/>
      <c r="J95" s="77"/>
      <c r="K95" s="19"/>
    </row>
    <row r="96" spans="1:11" ht="14.25" customHeight="1" x14ac:dyDescent="0.25">
      <c r="A96" s="34"/>
      <c r="B96" s="77"/>
      <c r="C96" s="77"/>
      <c r="D96" s="77"/>
      <c r="E96" s="77"/>
      <c r="F96" s="77"/>
      <c r="G96" s="77"/>
      <c r="H96" s="77"/>
      <c r="I96" s="77"/>
      <c r="J96" s="77"/>
      <c r="K96" s="19"/>
    </row>
    <row r="97" spans="1:11" ht="14.25" customHeight="1" x14ac:dyDescent="0.25">
      <c r="A97" s="34"/>
      <c r="B97" s="77"/>
      <c r="C97" s="77"/>
      <c r="D97" s="77"/>
      <c r="E97" s="77"/>
      <c r="F97" s="77"/>
      <c r="G97" s="77"/>
      <c r="H97" s="77"/>
      <c r="I97" s="77"/>
      <c r="J97" s="77"/>
      <c r="K97" s="19"/>
    </row>
    <row r="98" spans="1:11" ht="14.25" customHeight="1" x14ac:dyDescent="0.25">
      <c r="A98" s="34"/>
      <c r="B98" s="77"/>
      <c r="C98" s="77"/>
      <c r="D98" s="77"/>
      <c r="E98" s="77"/>
      <c r="F98" s="77"/>
      <c r="G98" s="77"/>
      <c r="H98" s="77"/>
      <c r="I98" s="77"/>
      <c r="J98" s="77"/>
      <c r="K98" s="19"/>
    </row>
    <row r="99" spans="1:11" ht="14.25" customHeight="1" x14ac:dyDescent="0.25">
      <c r="A99" s="34"/>
      <c r="B99" s="77"/>
      <c r="C99" s="77"/>
      <c r="D99" s="77"/>
      <c r="E99" s="77"/>
      <c r="F99" s="77"/>
      <c r="G99" s="77"/>
      <c r="H99" s="77"/>
      <c r="I99" s="77"/>
      <c r="J99" s="77"/>
      <c r="K99" s="19"/>
    </row>
    <row r="100" spans="1:11" ht="14.25" customHeight="1" x14ac:dyDescent="0.25">
      <c r="A100" s="34"/>
      <c r="B100" s="77"/>
      <c r="C100" s="77"/>
      <c r="D100" s="77"/>
      <c r="E100" s="77"/>
      <c r="F100" s="77"/>
      <c r="G100" s="77"/>
      <c r="H100" s="77"/>
      <c r="I100" s="77"/>
      <c r="J100" s="77"/>
      <c r="K100" s="19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79"/>
  <sheetViews>
    <sheetView topLeftCell="A20" workbookViewId="0">
      <selection activeCell="G34" sqref="G34"/>
    </sheetView>
  </sheetViews>
  <sheetFormatPr defaultColWidth="14.42578125" defaultRowHeight="15" customHeight="1" x14ac:dyDescent="0.25"/>
  <cols>
    <col min="1" max="1" width="12.7109375" style="93" customWidth="1"/>
    <col min="2" max="3" width="8.28515625" style="93" customWidth="1"/>
    <col min="4" max="4" width="12.140625" style="93" customWidth="1"/>
    <col min="5" max="6" width="7.5703125" style="93" customWidth="1"/>
    <col min="7" max="9" width="6.28515625" style="93" bestFit="1" customWidth="1"/>
    <col min="10" max="10" width="9.7109375" style="93" bestFit="1" customWidth="1"/>
    <col min="11" max="12" width="7.85546875" style="93" bestFit="1" customWidth="1"/>
    <col min="13" max="15" width="7.85546875" style="93" customWidth="1"/>
    <col min="16" max="16" width="5.42578125" style="93" customWidth="1"/>
    <col min="17" max="17" width="5.85546875" style="93" customWidth="1"/>
    <col min="18" max="18" width="2.28515625" style="93" customWidth="1"/>
    <col min="19" max="16384" width="14.42578125" style="93"/>
  </cols>
  <sheetData>
    <row r="1" spans="1:12" s="96" customFormat="1" ht="45.75" x14ac:dyDescent="0.25">
      <c r="A1" s="94" t="s">
        <v>0</v>
      </c>
      <c r="B1" s="95" t="s">
        <v>149</v>
      </c>
      <c r="C1" s="95" t="s">
        <v>4</v>
      </c>
      <c r="D1" s="95" t="s">
        <v>11</v>
      </c>
      <c r="E1" s="95" t="s">
        <v>12</v>
      </c>
      <c r="F1" s="95" t="s">
        <v>13</v>
      </c>
      <c r="G1" s="95" t="s">
        <v>150</v>
      </c>
      <c r="H1" s="95" t="s">
        <v>81</v>
      </c>
      <c r="I1" s="95" t="s">
        <v>82</v>
      </c>
      <c r="J1" s="95" t="s">
        <v>83</v>
      </c>
      <c r="K1" s="95" t="s">
        <v>84</v>
      </c>
      <c r="L1" s="95" t="s">
        <v>85</v>
      </c>
    </row>
    <row r="2" spans="1:12" ht="9.75" customHeight="1" x14ac:dyDescent="0.25">
      <c r="A2" s="89" t="s">
        <v>16</v>
      </c>
      <c r="B2" s="90">
        <v>1.32</v>
      </c>
      <c r="C2" s="97">
        <v>8404.2999999999993</v>
      </c>
      <c r="D2" s="98">
        <v>375</v>
      </c>
      <c r="E2" s="98">
        <v>470</v>
      </c>
      <c r="F2" s="98">
        <v>557</v>
      </c>
      <c r="G2" s="87">
        <f t="shared" ref="G2:G16" si="0">D2/C2</f>
        <v>4.4620015944219035E-2</v>
      </c>
      <c r="H2" s="87">
        <f t="shared" ref="H2:H16" si="1">E2/C2</f>
        <v>5.5923753316754525E-2</v>
      </c>
      <c r="I2" s="87">
        <f t="shared" ref="I2:I16" si="2">F2/C2</f>
        <v>6.6275597015813342E-2</v>
      </c>
      <c r="J2" s="87">
        <f t="shared" ref="J2:J16" si="3">B2/G2</f>
        <v>29.583136</v>
      </c>
      <c r="K2" s="87">
        <f t="shared" ref="K2:K16" si="4">B2/H2</f>
        <v>23.603565957446808</v>
      </c>
      <c r="L2" s="87">
        <f t="shared" ref="L2:L16" si="5">B2/I2</f>
        <v>19.91683303411131</v>
      </c>
    </row>
    <row r="3" spans="1:12" ht="9.75" customHeight="1" x14ac:dyDescent="0.25">
      <c r="A3" s="89" t="s">
        <v>19</v>
      </c>
      <c r="B3" s="90">
        <v>7.6</v>
      </c>
      <c r="C3" s="97">
        <v>302</v>
      </c>
      <c r="D3" s="98">
        <v>51</v>
      </c>
      <c r="E3" s="98">
        <v>95</v>
      </c>
      <c r="F3" s="98">
        <v>123</v>
      </c>
      <c r="G3" s="87">
        <f t="shared" si="0"/>
        <v>0.16887417218543047</v>
      </c>
      <c r="H3" s="87">
        <f t="shared" si="1"/>
        <v>0.31456953642384106</v>
      </c>
      <c r="I3" s="87">
        <f t="shared" si="2"/>
        <v>0.40728476821192056</v>
      </c>
      <c r="J3" s="87">
        <f t="shared" si="3"/>
        <v>45.003921568627447</v>
      </c>
      <c r="K3" s="87">
        <f t="shared" si="4"/>
        <v>24.16</v>
      </c>
      <c r="L3" s="87">
        <f t="shared" si="5"/>
        <v>18.660162601626013</v>
      </c>
    </row>
    <row r="4" spans="1:12" ht="9.75" customHeight="1" x14ac:dyDescent="0.25">
      <c r="A4" s="89" t="s">
        <v>22</v>
      </c>
      <c r="B4" s="90">
        <v>13.85</v>
      </c>
      <c r="C4" s="97">
        <v>431.3</v>
      </c>
      <c r="D4" s="98">
        <v>217</v>
      </c>
      <c r="E4" s="98">
        <v>278</v>
      </c>
      <c r="F4" s="98">
        <v>332</v>
      </c>
      <c r="G4" s="87">
        <f t="shared" si="0"/>
        <v>0.50313007187572456</v>
      </c>
      <c r="H4" s="87">
        <f t="shared" si="1"/>
        <v>0.64456294922327839</v>
      </c>
      <c r="I4" s="87">
        <f t="shared" si="2"/>
        <v>0.76976582425226059</v>
      </c>
      <c r="J4" s="87">
        <f t="shared" si="3"/>
        <v>27.527672811059908</v>
      </c>
      <c r="K4" s="87">
        <f t="shared" si="4"/>
        <v>21.487428057553959</v>
      </c>
      <c r="L4" s="87">
        <f t="shared" si="5"/>
        <v>17.992484939759038</v>
      </c>
    </row>
    <row r="5" spans="1:12" ht="9.75" customHeight="1" x14ac:dyDescent="0.25">
      <c r="A5" s="89" t="s">
        <v>25</v>
      </c>
      <c r="B5" s="90">
        <v>154.94</v>
      </c>
      <c r="C5" s="97">
        <v>105.2</v>
      </c>
      <c r="D5" s="98">
        <v>426</v>
      </c>
      <c r="E5" s="98">
        <v>495</v>
      </c>
      <c r="F5" s="98">
        <v>554</v>
      </c>
      <c r="G5" s="87">
        <f t="shared" si="0"/>
        <v>4.0494296577946765</v>
      </c>
      <c r="H5" s="87">
        <f t="shared" si="1"/>
        <v>4.7053231939163496</v>
      </c>
      <c r="I5" s="87">
        <f t="shared" si="2"/>
        <v>5.2661596958174908</v>
      </c>
      <c r="J5" s="87">
        <f t="shared" si="3"/>
        <v>38.262178403755868</v>
      </c>
      <c r="K5" s="87">
        <f t="shared" si="4"/>
        <v>32.928662626262629</v>
      </c>
      <c r="L5" s="87">
        <f t="shared" si="5"/>
        <v>29.421819494584835</v>
      </c>
    </row>
    <row r="6" spans="1:12" ht="9.75" customHeight="1" x14ac:dyDescent="0.25">
      <c r="A6" s="89" t="s">
        <v>27</v>
      </c>
      <c r="B6" s="90">
        <v>1.83</v>
      </c>
      <c r="C6" s="97">
        <v>1453.6</v>
      </c>
      <c r="D6" s="98">
        <v>97</v>
      </c>
      <c r="E6" s="98">
        <v>120</v>
      </c>
      <c r="F6" s="98">
        <v>145</v>
      </c>
      <c r="G6" s="87">
        <f t="shared" si="0"/>
        <v>6.6730875068794715E-2</v>
      </c>
      <c r="H6" s="87">
        <f t="shared" si="1"/>
        <v>8.2553659878921298E-2</v>
      </c>
      <c r="I6" s="87">
        <f t="shared" si="2"/>
        <v>9.9752339020363248E-2</v>
      </c>
      <c r="J6" s="87">
        <f t="shared" si="3"/>
        <v>27.423587628865981</v>
      </c>
      <c r="K6" s="87">
        <f t="shared" si="4"/>
        <v>22.167400000000001</v>
      </c>
      <c r="L6" s="87">
        <f t="shared" si="5"/>
        <v>18.34543448275862</v>
      </c>
    </row>
    <row r="7" spans="1:12" ht="9.75" customHeight="1" x14ac:dyDescent="0.25">
      <c r="A7" s="89" t="s">
        <v>28</v>
      </c>
      <c r="B7" s="90">
        <v>113.11</v>
      </c>
      <c r="C7" s="97">
        <v>490.6</v>
      </c>
      <c r="D7" s="98">
        <v>2286</v>
      </c>
      <c r="E7" s="98">
        <v>2936</v>
      </c>
      <c r="F7" s="98">
        <v>3363</v>
      </c>
      <c r="G7" s="87">
        <f t="shared" si="0"/>
        <v>4.6596004891969018</v>
      </c>
      <c r="H7" s="87">
        <f t="shared" si="1"/>
        <v>5.9845087647778232</v>
      </c>
      <c r="I7" s="87">
        <f t="shared" si="2"/>
        <v>6.8548715858132896</v>
      </c>
      <c r="J7" s="87">
        <f t="shared" si="3"/>
        <v>24.274613298337709</v>
      </c>
      <c r="K7" s="87">
        <f t="shared" si="4"/>
        <v>18.900465258855586</v>
      </c>
      <c r="L7" s="87">
        <f t="shared" si="5"/>
        <v>16.500673803151948</v>
      </c>
    </row>
    <row r="8" spans="1:12" ht="9.75" customHeight="1" x14ac:dyDescent="0.25">
      <c r="A8" s="89" t="s">
        <v>29</v>
      </c>
      <c r="B8" s="90">
        <v>41.35</v>
      </c>
      <c r="C8" s="97">
        <v>575.79999999999995</v>
      </c>
      <c r="D8" s="98">
        <v>1019</v>
      </c>
      <c r="E8" s="98">
        <v>1330</v>
      </c>
      <c r="F8" s="98">
        <v>1517</v>
      </c>
      <c r="G8" s="87">
        <f t="shared" si="0"/>
        <v>1.7697117054532825</v>
      </c>
      <c r="H8" s="87">
        <f t="shared" si="1"/>
        <v>2.3098298020145887</v>
      </c>
      <c r="I8" s="87">
        <f t="shared" si="2"/>
        <v>2.6345953456061135</v>
      </c>
      <c r="J8" s="87">
        <f t="shared" si="3"/>
        <v>23.365387634936212</v>
      </c>
      <c r="K8" s="87">
        <f t="shared" si="4"/>
        <v>17.901751879699248</v>
      </c>
      <c r="L8" s="87">
        <f t="shared" si="5"/>
        <v>15.695009887936717</v>
      </c>
    </row>
    <row r="9" spans="1:12" ht="9.75" customHeight="1" x14ac:dyDescent="0.25">
      <c r="A9" s="89" t="s">
        <v>32</v>
      </c>
      <c r="B9" s="90">
        <v>44.56</v>
      </c>
      <c r="C9" s="97">
        <v>126.3</v>
      </c>
      <c r="D9" s="98">
        <v>255</v>
      </c>
      <c r="E9" s="98">
        <v>296</v>
      </c>
      <c r="F9" s="98">
        <v>339</v>
      </c>
      <c r="G9" s="87">
        <f t="shared" si="0"/>
        <v>2.0190023752969122</v>
      </c>
      <c r="H9" s="87">
        <f t="shared" si="1"/>
        <v>2.3436262866191608</v>
      </c>
      <c r="I9" s="87">
        <f t="shared" si="2"/>
        <v>2.6840855106888362</v>
      </c>
      <c r="J9" s="87">
        <f t="shared" si="3"/>
        <v>22.07030588235294</v>
      </c>
      <c r="K9" s="87">
        <f t="shared" si="4"/>
        <v>19.013270270270269</v>
      </c>
      <c r="L9" s="87">
        <f t="shared" si="5"/>
        <v>16.601557522123894</v>
      </c>
    </row>
    <row r="10" spans="1:12" ht="9.75" customHeight="1" x14ac:dyDescent="0.25">
      <c r="A10" s="89" t="s">
        <v>35</v>
      </c>
      <c r="B10" s="90">
        <v>78.069999999999993</v>
      </c>
      <c r="C10" s="97">
        <v>30.6</v>
      </c>
      <c r="D10" s="98">
        <v>108</v>
      </c>
      <c r="E10" s="98">
        <v>123</v>
      </c>
      <c r="F10" s="98">
        <v>139</v>
      </c>
      <c r="G10" s="87">
        <f t="shared" si="0"/>
        <v>3.5294117647058822</v>
      </c>
      <c r="H10" s="87">
        <f t="shared" si="1"/>
        <v>4.0196078431372548</v>
      </c>
      <c r="I10" s="87">
        <f t="shared" si="2"/>
        <v>4.5424836601307188</v>
      </c>
      <c r="J10" s="87">
        <f t="shared" si="3"/>
        <v>22.119833333333332</v>
      </c>
      <c r="K10" s="87">
        <f t="shared" si="4"/>
        <v>19.422292682926827</v>
      </c>
      <c r="L10" s="87">
        <f t="shared" si="5"/>
        <v>17.186633093525177</v>
      </c>
    </row>
    <row r="11" spans="1:12" ht="9.75" customHeight="1" x14ac:dyDescent="0.25">
      <c r="A11" s="89" t="s">
        <v>36</v>
      </c>
      <c r="B11" s="90">
        <v>0.7</v>
      </c>
      <c r="C11" s="97">
        <v>1713.7</v>
      </c>
      <c r="D11" s="98">
        <v>30</v>
      </c>
      <c r="E11" s="98">
        <v>43</v>
      </c>
      <c r="F11" s="98">
        <v>58</v>
      </c>
      <c r="G11" s="87">
        <f t="shared" si="0"/>
        <v>1.7505981210246834E-2</v>
      </c>
      <c r="H11" s="87">
        <f t="shared" si="1"/>
        <v>2.5091906401353795E-2</v>
      </c>
      <c r="I11" s="87">
        <f t="shared" si="2"/>
        <v>3.3844897006477213E-2</v>
      </c>
      <c r="J11" s="87">
        <f t="shared" si="3"/>
        <v>39.986333333333334</v>
      </c>
      <c r="K11" s="87">
        <f t="shared" si="4"/>
        <v>27.897441860465115</v>
      </c>
      <c r="L11" s="87">
        <f t="shared" si="5"/>
        <v>20.682586206896548</v>
      </c>
    </row>
    <row r="12" spans="1:12" ht="9.75" customHeight="1" x14ac:dyDescent="0.25">
      <c r="A12" s="89" t="s">
        <v>0</v>
      </c>
      <c r="B12" s="90">
        <v>40.39</v>
      </c>
      <c r="C12" s="97">
        <v>301.60000000000002</v>
      </c>
      <c r="D12" s="98">
        <v>538</v>
      </c>
      <c r="E12" s="98">
        <v>646</v>
      </c>
      <c r="F12" s="98">
        <v>719</v>
      </c>
      <c r="G12" s="87">
        <f t="shared" si="0"/>
        <v>1.7838196286472148</v>
      </c>
      <c r="H12" s="87">
        <f t="shared" si="1"/>
        <v>2.1419098143236073</v>
      </c>
      <c r="I12" s="87">
        <f t="shared" si="2"/>
        <v>2.3839522546419096</v>
      </c>
      <c r="J12" s="87">
        <f t="shared" si="3"/>
        <v>22.642423791821564</v>
      </c>
      <c r="K12" s="87">
        <f t="shared" si="4"/>
        <v>18.857003095975234</v>
      </c>
      <c r="L12" s="87">
        <f t="shared" si="5"/>
        <v>16.942453407510431</v>
      </c>
    </row>
    <row r="13" spans="1:12" ht="9.75" customHeight="1" x14ac:dyDescent="0.25">
      <c r="A13" s="89" t="s">
        <v>37</v>
      </c>
      <c r="B13" s="90">
        <v>84.41</v>
      </c>
      <c r="C13" s="97">
        <v>148.69999999999999</v>
      </c>
      <c r="D13" s="98">
        <v>786</v>
      </c>
      <c r="E13" s="98">
        <v>942</v>
      </c>
      <c r="F13" s="98">
        <v>1060</v>
      </c>
      <c r="G13" s="87">
        <f t="shared" si="0"/>
        <v>5.2858103564223269</v>
      </c>
      <c r="H13" s="87">
        <f t="shared" si="1"/>
        <v>6.3349024882313385</v>
      </c>
      <c r="I13" s="87">
        <f t="shared" si="2"/>
        <v>7.1284465366509755</v>
      </c>
      <c r="J13" s="87">
        <f t="shared" si="3"/>
        <v>15.969169211195927</v>
      </c>
      <c r="K13" s="87">
        <f t="shared" si="4"/>
        <v>13.324593418259022</v>
      </c>
      <c r="L13" s="87">
        <f t="shared" si="5"/>
        <v>11.841289622641508</v>
      </c>
    </row>
    <row r="14" spans="1:12" ht="9.75" customHeight="1" x14ac:dyDescent="0.25">
      <c r="A14" s="89" t="s">
        <v>38</v>
      </c>
      <c r="B14" s="90">
        <v>108.92</v>
      </c>
      <c r="C14" s="97">
        <v>126.3</v>
      </c>
      <c r="D14" s="98">
        <v>897</v>
      </c>
      <c r="E14" s="98">
        <v>1078</v>
      </c>
      <c r="F14" s="98">
        <v>1275</v>
      </c>
      <c r="G14" s="87">
        <f t="shared" si="0"/>
        <v>7.1021377672209027</v>
      </c>
      <c r="H14" s="87">
        <f t="shared" si="1"/>
        <v>8.5352335708630243</v>
      </c>
      <c r="I14" s="87">
        <f t="shared" si="2"/>
        <v>10.095011876484561</v>
      </c>
      <c r="J14" s="87">
        <f t="shared" si="3"/>
        <v>15.336227424749163</v>
      </c>
      <c r="K14" s="87">
        <f t="shared" si="4"/>
        <v>12.76122077922078</v>
      </c>
      <c r="L14" s="87">
        <f t="shared" si="5"/>
        <v>10.789487058823529</v>
      </c>
    </row>
    <row r="15" spans="1:12" ht="9.75" customHeight="1" x14ac:dyDescent="0.25">
      <c r="A15" s="89" t="s">
        <v>39</v>
      </c>
      <c r="B15" s="90">
        <v>90.4</v>
      </c>
      <c r="C15" s="97">
        <v>97.8</v>
      </c>
      <c r="D15" s="98">
        <v>359</v>
      </c>
      <c r="E15" s="98">
        <v>420</v>
      </c>
      <c r="F15" s="98">
        <v>461</v>
      </c>
      <c r="G15" s="87">
        <f t="shared" si="0"/>
        <v>3.6707566462167689</v>
      </c>
      <c r="H15" s="87">
        <f t="shared" si="1"/>
        <v>4.294478527607362</v>
      </c>
      <c r="I15" s="87">
        <f t="shared" si="2"/>
        <v>4.7137014314928427</v>
      </c>
      <c r="J15" s="87">
        <f t="shared" si="3"/>
        <v>24.627075208913652</v>
      </c>
      <c r="K15" s="87">
        <f t="shared" si="4"/>
        <v>21.050285714285714</v>
      </c>
      <c r="L15" s="87">
        <f t="shared" si="5"/>
        <v>19.178134490238612</v>
      </c>
    </row>
    <row r="16" spans="1:12" ht="9.75" customHeight="1" x14ac:dyDescent="0.25">
      <c r="A16" s="89" t="s">
        <v>40</v>
      </c>
      <c r="B16" s="90">
        <v>41.65</v>
      </c>
      <c r="C16" s="97">
        <v>129.6</v>
      </c>
      <c r="D16" s="98">
        <v>231</v>
      </c>
      <c r="E16" s="98">
        <v>344</v>
      </c>
      <c r="F16" s="98">
        <v>435</v>
      </c>
      <c r="G16" s="87">
        <f t="shared" si="0"/>
        <v>1.7824074074074074</v>
      </c>
      <c r="H16" s="87">
        <f t="shared" si="1"/>
        <v>2.6543209876543212</v>
      </c>
      <c r="I16" s="87">
        <f t="shared" si="2"/>
        <v>3.3564814814814818</v>
      </c>
      <c r="J16" s="87">
        <f t="shared" si="3"/>
        <v>23.367272727272727</v>
      </c>
      <c r="K16" s="87">
        <f t="shared" si="4"/>
        <v>15.691395348837208</v>
      </c>
      <c r="L16" s="87">
        <f t="shared" si="5"/>
        <v>12.408827586206895</v>
      </c>
    </row>
    <row r="17" spans="1:14" ht="6" customHeight="1" x14ac:dyDescent="0.25">
      <c r="A17" s="89"/>
      <c r="B17" s="88"/>
      <c r="C17" s="88"/>
      <c r="D17" s="89"/>
      <c r="E17" s="89"/>
      <c r="F17" s="89"/>
      <c r="G17" s="89"/>
      <c r="H17" s="89"/>
      <c r="I17" s="89"/>
      <c r="J17" s="89"/>
      <c r="K17" s="89"/>
      <c r="L17" s="89"/>
    </row>
    <row r="18" spans="1:14" ht="9.75" customHeight="1" x14ac:dyDescent="0.25">
      <c r="A18" s="89" t="s">
        <v>43</v>
      </c>
      <c r="B18" s="88"/>
      <c r="C18" s="88"/>
      <c r="D18" s="89"/>
      <c r="E18" s="89"/>
      <c r="F18" s="89"/>
      <c r="G18" s="89"/>
      <c r="H18" s="89"/>
      <c r="I18" s="89"/>
      <c r="J18" s="89"/>
      <c r="K18" s="89"/>
      <c r="L18" s="89"/>
    </row>
    <row r="19" spans="1:14" ht="9.75" customHeight="1" x14ac:dyDescent="0.25">
      <c r="A19" s="89"/>
      <c r="B19" s="88"/>
      <c r="C19" s="88"/>
      <c r="D19" s="89"/>
      <c r="E19" s="89"/>
      <c r="F19" s="89" t="s">
        <v>86</v>
      </c>
      <c r="G19" s="87">
        <f>AVERAGE(G2:G18)</f>
        <v>2.4301965943097792</v>
      </c>
      <c r="H19" s="87">
        <f t="shared" ref="H19:L19" si="6">AVERAGE(H2:H18)</f>
        <v>2.963096205625932</v>
      </c>
      <c r="I19" s="87">
        <f t="shared" si="6"/>
        <v>3.4024475202876703</v>
      </c>
      <c r="J19" s="87">
        <f t="shared" si="6"/>
        <v>26.770609217237052</v>
      </c>
      <c r="K19" s="87">
        <f t="shared" si="6"/>
        <v>20.611118463337228</v>
      </c>
      <c r="L19" s="87">
        <f t="shared" si="6"/>
        <v>17.477559148793009</v>
      </c>
    </row>
    <row r="20" spans="1:14" ht="9.75" customHeight="1" x14ac:dyDescent="0.25">
      <c r="A20" s="89"/>
      <c r="B20" s="88"/>
      <c r="C20" s="97"/>
      <c r="D20" s="89"/>
      <c r="E20" s="89"/>
      <c r="F20" s="89"/>
      <c r="G20" s="89"/>
      <c r="H20" s="89"/>
    </row>
    <row r="21" spans="1:14" ht="9.75" customHeight="1" thickBot="1" x14ac:dyDescent="0.3">
      <c r="A21" s="89"/>
      <c r="B21" s="90"/>
      <c r="C21" s="88"/>
      <c r="D21" s="88"/>
      <c r="E21" s="89"/>
      <c r="F21" s="89"/>
      <c r="G21" s="89"/>
      <c r="H21" s="89"/>
      <c r="I21" s="91" t="s">
        <v>87</v>
      </c>
      <c r="J21" s="104">
        <f>AVERAGE(K19:L19)</f>
        <v>19.04433880606512</v>
      </c>
      <c r="K21" s="89"/>
      <c r="L21" s="89"/>
    </row>
    <row r="22" spans="1:14" ht="9.75" customHeight="1" thickTop="1" x14ac:dyDescent="0.25">
      <c r="A22" s="108" t="s">
        <v>151</v>
      </c>
      <c r="B22" s="90"/>
      <c r="C22" s="88"/>
      <c r="D22" s="88"/>
      <c r="E22" s="89"/>
      <c r="F22" s="89"/>
      <c r="G22" s="89"/>
      <c r="H22" s="89"/>
      <c r="I22" s="91"/>
      <c r="J22" s="103"/>
      <c r="K22" s="89"/>
      <c r="L22" s="89"/>
    </row>
    <row r="23" spans="1:14" ht="9.75" customHeight="1" thickBot="1" x14ac:dyDescent="0.3">
      <c r="A23" s="175" t="s">
        <v>152</v>
      </c>
      <c r="B23" s="176" t="s">
        <v>153</v>
      </c>
      <c r="C23" s="107" t="s">
        <v>89</v>
      </c>
      <c r="D23" s="88"/>
      <c r="E23" s="89"/>
      <c r="F23" s="89"/>
      <c r="G23" s="89"/>
      <c r="H23" s="89"/>
      <c r="I23" s="91"/>
      <c r="J23" s="103"/>
      <c r="K23" s="89"/>
      <c r="L23" s="89"/>
    </row>
    <row r="24" spans="1:14" ht="9.75" customHeight="1" x14ac:dyDescent="0.25">
      <c r="A24" s="175"/>
      <c r="B24" s="177"/>
      <c r="C24" s="106" t="s">
        <v>154</v>
      </c>
      <c r="D24" s="88"/>
      <c r="E24" s="89"/>
      <c r="F24" s="89"/>
      <c r="G24" s="89"/>
      <c r="H24" s="89"/>
      <c r="I24" s="91"/>
      <c r="J24" s="103"/>
      <c r="K24" s="89"/>
      <c r="L24" s="89"/>
    </row>
    <row r="25" spans="1:14" ht="9.75" customHeight="1" x14ac:dyDescent="0.25">
      <c r="A25" s="89"/>
      <c r="B25" s="90"/>
      <c r="C25" s="88"/>
      <c r="D25" s="88"/>
      <c r="E25" s="89"/>
      <c r="F25" s="89"/>
      <c r="G25" s="89"/>
      <c r="H25" s="89"/>
      <c r="I25" s="91"/>
      <c r="J25" s="103"/>
      <c r="K25" s="89"/>
      <c r="L25" s="89"/>
    </row>
    <row r="26" spans="1:14" ht="9.75" customHeight="1" x14ac:dyDescent="0.25">
      <c r="A26" s="89"/>
      <c r="B26" s="90"/>
      <c r="C26" s="88"/>
      <c r="D26" s="88"/>
      <c r="E26" s="89"/>
      <c r="F26" s="89"/>
      <c r="G26" s="89"/>
      <c r="H26" s="89"/>
      <c r="I26" s="91"/>
      <c r="J26" s="103"/>
      <c r="K26" s="89"/>
      <c r="L26" s="89"/>
    </row>
    <row r="27" spans="1:14" ht="9.75" customHeight="1" x14ac:dyDescent="0.25">
      <c r="A27" s="108" t="s">
        <v>155</v>
      </c>
      <c r="B27" s="90"/>
      <c r="C27" s="88"/>
      <c r="D27" s="88"/>
      <c r="E27" s="89"/>
      <c r="F27" s="89"/>
      <c r="G27" s="89"/>
      <c r="H27" s="89"/>
      <c r="I27" s="91"/>
      <c r="J27" s="103"/>
      <c r="K27" s="89"/>
      <c r="L27" s="89"/>
    </row>
    <row r="28" spans="1:14" ht="9.75" customHeight="1" thickBot="1" x14ac:dyDescent="0.3">
      <c r="A28" s="175" t="s">
        <v>156</v>
      </c>
      <c r="B28" s="176" t="s">
        <v>153</v>
      </c>
      <c r="C28" s="109" t="s">
        <v>157</v>
      </c>
      <c r="D28" s="88"/>
      <c r="E28" s="89"/>
      <c r="F28" s="89"/>
      <c r="G28" s="89"/>
      <c r="H28" s="89"/>
      <c r="I28" s="91"/>
      <c r="J28" s="103"/>
      <c r="K28" s="89"/>
      <c r="L28" s="89"/>
    </row>
    <row r="29" spans="1:14" ht="9.75" customHeight="1" x14ac:dyDescent="0.25">
      <c r="A29" s="178"/>
      <c r="B29" s="177"/>
      <c r="C29" s="105" t="s">
        <v>158</v>
      </c>
      <c r="D29" s="88"/>
      <c r="E29" s="89"/>
      <c r="F29" s="89"/>
      <c r="G29" s="89"/>
      <c r="H29" s="89"/>
      <c r="I29" s="91"/>
      <c r="J29" s="92"/>
      <c r="K29" s="89"/>
      <c r="L29" s="89"/>
    </row>
    <row r="30" spans="1:14" ht="9.75" customHeight="1" x14ac:dyDescent="0.25">
      <c r="A30" s="110"/>
      <c r="B30" s="111"/>
      <c r="C30" s="105"/>
      <c r="D30" s="88"/>
      <c r="E30" s="89"/>
      <c r="F30" s="89"/>
      <c r="G30" s="89"/>
      <c r="H30" s="89"/>
      <c r="I30" s="91"/>
      <c r="J30" s="92"/>
      <c r="K30" s="89"/>
      <c r="L30" s="89"/>
    </row>
    <row r="31" spans="1:14" ht="9.75" customHeight="1" x14ac:dyDescent="0.25">
      <c r="A31" s="110"/>
      <c r="B31" s="111"/>
      <c r="C31" s="105"/>
      <c r="D31" s="88"/>
      <c r="E31" s="89"/>
      <c r="F31" s="89"/>
      <c r="G31" s="89"/>
      <c r="H31" s="89"/>
      <c r="I31" s="91"/>
      <c r="J31" s="92"/>
      <c r="K31" s="89"/>
      <c r="L31" s="89"/>
    </row>
    <row r="32" spans="1:14" ht="9.75" customHeight="1" x14ac:dyDescent="0.25">
      <c r="A32" s="89"/>
      <c r="B32" s="89"/>
      <c r="C32" s="89"/>
      <c r="D32" s="90"/>
      <c r="E32" s="88"/>
      <c r="F32" s="88"/>
      <c r="G32" s="89"/>
      <c r="H32" s="89"/>
      <c r="I32" s="89"/>
      <c r="J32" s="89"/>
      <c r="K32" s="91"/>
      <c r="L32" s="92"/>
      <c r="M32" s="89"/>
      <c r="N32" s="89"/>
    </row>
    <row r="33" spans="1:21" ht="9.75" customHeight="1" x14ac:dyDescent="0.25">
      <c r="A33" s="89" t="s">
        <v>88</v>
      </c>
      <c r="B33" s="89"/>
      <c r="C33" s="89"/>
      <c r="D33" s="89"/>
      <c r="E33" s="173" t="s">
        <v>89</v>
      </c>
      <c r="F33" s="174"/>
      <c r="G33" s="88"/>
      <c r="H33" s="89"/>
      <c r="I33" s="89"/>
      <c r="J33" s="99"/>
      <c r="K33" s="99"/>
      <c r="L33" s="99"/>
      <c r="M33" s="89"/>
      <c r="N33" s="89"/>
      <c r="O33" s="89"/>
      <c r="P33" s="89"/>
      <c r="Q33" s="89"/>
      <c r="R33" s="89"/>
      <c r="S33" s="89"/>
      <c r="T33" s="89"/>
      <c r="U33" s="89"/>
    </row>
    <row r="34" spans="1:21" ht="9.75" customHeight="1" x14ac:dyDescent="0.25">
      <c r="A34" s="89"/>
      <c r="B34" s="89"/>
      <c r="C34" s="89"/>
      <c r="D34" s="89"/>
      <c r="E34" s="100">
        <v>2011</v>
      </c>
      <c r="F34" s="88">
        <v>2012</v>
      </c>
      <c r="G34" s="88"/>
      <c r="H34" s="89"/>
      <c r="I34" s="89"/>
      <c r="J34" s="99"/>
      <c r="K34" s="99"/>
      <c r="L34" s="99"/>
      <c r="M34" s="89"/>
      <c r="N34" s="89"/>
      <c r="O34" s="89"/>
      <c r="P34" s="89"/>
      <c r="Q34" s="89"/>
      <c r="R34" s="89"/>
      <c r="S34" s="89"/>
      <c r="T34" s="89"/>
      <c r="U34" s="89"/>
    </row>
    <row r="35" spans="1:21" ht="9.75" customHeight="1" x14ac:dyDescent="0.25">
      <c r="A35" s="89"/>
      <c r="B35" s="89"/>
      <c r="C35" s="89"/>
      <c r="D35" s="89"/>
      <c r="E35" s="101">
        <v>432</v>
      </c>
      <c r="F35" s="101">
        <v>527</v>
      </c>
      <c r="G35" s="88"/>
      <c r="H35" s="89"/>
      <c r="I35" s="89"/>
      <c r="J35" s="99"/>
      <c r="K35" s="99"/>
      <c r="L35" s="99"/>
      <c r="M35" s="89"/>
      <c r="N35" s="89"/>
      <c r="O35" s="89"/>
      <c r="P35" s="89" t="s">
        <v>90</v>
      </c>
      <c r="Q35" s="89"/>
      <c r="R35" s="89"/>
      <c r="S35" s="89"/>
      <c r="T35" s="89"/>
      <c r="U35" s="89"/>
    </row>
    <row r="36" spans="1:21" ht="9.75" customHeight="1" x14ac:dyDescent="0.25">
      <c r="A36" s="89" t="s">
        <v>91</v>
      </c>
      <c r="B36" s="112" t="s">
        <v>159</v>
      </c>
      <c r="C36" s="112"/>
      <c r="D36" s="89"/>
      <c r="E36" s="101">
        <f>AVERAGE(E35:F35)</f>
        <v>479.5</v>
      </c>
      <c r="F36" s="101"/>
      <c r="G36" s="88"/>
      <c r="H36" s="89"/>
      <c r="I36" s="89"/>
      <c r="J36" s="99"/>
      <c r="K36" s="99"/>
      <c r="L36" s="99"/>
      <c r="M36" s="89"/>
      <c r="N36" s="89"/>
      <c r="O36" s="89"/>
      <c r="P36" s="89"/>
      <c r="Q36" s="89"/>
      <c r="R36" s="89"/>
      <c r="S36" s="89"/>
      <c r="T36" s="89"/>
      <c r="U36" s="89"/>
    </row>
    <row r="37" spans="1:21" ht="9.75" customHeight="1" x14ac:dyDescent="0.25">
      <c r="A37" s="89" t="s">
        <v>92</v>
      </c>
      <c r="B37" s="89"/>
      <c r="C37" s="89"/>
      <c r="D37" s="89"/>
      <c r="E37" s="101">
        <f>J21</f>
        <v>19.04433880606512</v>
      </c>
      <c r="F37" s="101"/>
      <c r="G37" s="88"/>
      <c r="H37" s="89"/>
      <c r="I37" s="89"/>
      <c r="J37" s="99"/>
      <c r="K37" s="99"/>
      <c r="L37" s="99"/>
      <c r="M37" s="89"/>
      <c r="N37" s="89"/>
      <c r="O37" s="89"/>
      <c r="P37" s="89"/>
      <c r="Q37" s="89"/>
      <c r="R37" s="89"/>
      <c r="S37" s="89"/>
      <c r="T37" s="89"/>
      <c r="U37" s="89"/>
    </row>
    <row r="38" spans="1:21" ht="9.75" customHeight="1" x14ac:dyDescent="0.25">
      <c r="A38" s="89" t="s">
        <v>93</v>
      </c>
      <c r="B38" s="112" t="s">
        <v>160</v>
      </c>
      <c r="C38" s="112"/>
      <c r="D38" s="89"/>
      <c r="E38" s="101">
        <f>E36*E37</f>
        <v>9131.760457508226</v>
      </c>
      <c r="F38" s="101"/>
      <c r="G38" s="88"/>
      <c r="H38" s="89"/>
      <c r="I38" s="89"/>
      <c r="J38" s="99"/>
      <c r="K38" s="99"/>
      <c r="L38" s="99"/>
      <c r="M38" s="89"/>
      <c r="N38" s="89"/>
      <c r="O38" s="89"/>
      <c r="P38" s="89"/>
      <c r="Q38" s="89"/>
      <c r="R38" s="89"/>
      <c r="S38" s="89"/>
      <c r="T38" s="89"/>
      <c r="U38" s="89"/>
    </row>
    <row r="39" spans="1:21" ht="9.75" customHeight="1" thickBot="1" x14ac:dyDescent="0.3">
      <c r="A39" s="102" t="s">
        <v>94</v>
      </c>
      <c r="B39" s="112" t="s">
        <v>161</v>
      </c>
      <c r="C39" s="112"/>
      <c r="D39" s="102"/>
      <c r="E39" s="118">
        <f>E38/2500</f>
        <v>3.6527041830032903</v>
      </c>
      <c r="F39" s="101"/>
      <c r="G39" s="88"/>
      <c r="H39" s="89"/>
      <c r="I39" s="89"/>
      <c r="J39" s="99"/>
      <c r="K39" s="99"/>
      <c r="L39" s="99"/>
      <c r="M39" s="89"/>
      <c r="N39" s="89"/>
      <c r="O39" s="89"/>
      <c r="P39" s="89"/>
      <c r="Q39" s="89"/>
      <c r="R39" s="89"/>
      <c r="S39" s="89"/>
      <c r="T39" s="89"/>
      <c r="U39" s="89"/>
    </row>
    <row r="40" spans="1:21" ht="9.75" customHeight="1" thickTop="1" x14ac:dyDescent="0.25">
      <c r="A40" s="89"/>
      <c r="B40" s="89"/>
      <c r="C40" s="89"/>
      <c r="D40" s="89"/>
      <c r="E40" s="88"/>
      <c r="F40" s="88"/>
      <c r="G40" s="88"/>
      <c r="H40" s="89"/>
      <c r="I40" s="89"/>
      <c r="J40" s="99"/>
      <c r="K40" s="99"/>
      <c r="L40" s="99"/>
      <c r="M40" s="89"/>
      <c r="N40" s="89"/>
      <c r="O40" s="89"/>
      <c r="P40" s="89"/>
      <c r="Q40" s="89"/>
      <c r="R40" s="89"/>
      <c r="S40" s="89"/>
      <c r="T40" s="89"/>
      <c r="U40" s="89"/>
    </row>
    <row r="41" spans="1:21" s="96" customFormat="1" ht="9.75" customHeight="1" thickBot="1" x14ac:dyDescent="0.3">
      <c r="A41" s="116" t="s">
        <v>95</v>
      </c>
      <c r="B41" s="117" t="s">
        <v>162</v>
      </c>
      <c r="C41" s="117"/>
      <c r="D41" s="116"/>
      <c r="E41" s="119">
        <f>1.2*3.65</f>
        <v>4.38</v>
      </c>
      <c r="F41" s="115"/>
      <c r="G41" s="115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</row>
    <row r="42" spans="1:21" ht="9.75" customHeight="1" thickTop="1" x14ac:dyDescent="0.25">
      <c r="A42" s="89"/>
      <c r="B42" s="88"/>
      <c r="C42" s="88"/>
      <c r="D42" s="88"/>
      <c r="E42" s="88"/>
      <c r="F42" s="89"/>
      <c r="G42" s="89"/>
      <c r="H42" s="99"/>
      <c r="I42" s="99"/>
      <c r="J42" s="99"/>
      <c r="K42" s="89"/>
      <c r="L42" s="89"/>
      <c r="M42" s="89"/>
      <c r="N42" s="89"/>
      <c r="O42" s="89"/>
      <c r="P42" s="89"/>
      <c r="Q42" s="89"/>
      <c r="R42" s="89"/>
      <c r="S42" s="89"/>
    </row>
    <row r="43" spans="1:21" ht="9.75" customHeight="1" x14ac:dyDescent="0.25">
      <c r="A43" s="89"/>
      <c r="B43" s="88"/>
      <c r="C43" s="88"/>
      <c r="D43" s="88"/>
      <c r="E43" s="88"/>
      <c r="F43" s="89"/>
      <c r="G43" s="89"/>
      <c r="H43" s="99"/>
      <c r="I43" s="99"/>
      <c r="J43" s="99"/>
      <c r="K43" s="89"/>
      <c r="L43" s="89"/>
      <c r="M43" s="89"/>
      <c r="N43" s="89"/>
      <c r="O43" s="89"/>
      <c r="P43" s="89"/>
      <c r="Q43" s="89"/>
      <c r="R43" s="89"/>
      <c r="S43" s="89"/>
    </row>
    <row r="44" spans="1:21" ht="9.75" customHeight="1" x14ac:dyDescent="0.25">
      <c r="A44" s="89"/>
      <c r="B44" s="88"/>
      <c r="C44" s="88"/>
      <c r="D44" s="88"/>
      <c r="E44" s="89"/>
      <c r="F44" s="89"/>
      <c r="G44" s="99"/>
      <c r="H44" s="99"/>
      <c r="I44" s="99"/>
      <c r="J44" s="89"/>
      <c r="K44" s="89"/>
      <c r="L44" s="89"/>
      <c r="M44" s="89"/>
      <c r="N44" s="89"/>
      <c r="O44" s="89"/>
      <c r="P44" s="89"/>
      <c r="Q44" s="89"/>
      <c r="R44" s="89"/>
    </row>
    <row r="45" spans="1:21" ht="9.75" customHeight="1" x14ac:dyDescent="0.25">
      <c r="A45" s="89"/>
      <c r="B45" s="88"/>
      <c r="C45" s="88"/>
      <c r="D45" s="88"/>
      <c r="E45" s="89"/>
      <c r="F45" s="89"/>
      <c r="G45" s="99"/>
      <c r="H45" s="99"/>
      <c r="I45" s="99"/>
      <c r="J45" s="89"/>
      <c r="K45" s="89"/>
      <c r="L45" s="89"/>
      <c r="M45" s="89"/>
      <c r="N45" s="89"/>
      <c r="O45" s="89"/>
      <c r="P45" s="89"/>
      <c r="Q45" s="89"/>
      <c r="R45" s="89"/>
    </row>
    <row r="46" spans="1:21" ht="9.75" customHeight="1" x14ac:dyDescent="0.25">
      <c r="A46" s="89"/>
      <c r="B46" s="88"/>
      <c r="C46" s="88"/>
      <c r="D46" s="88"/>
      <c r="E46" s="89"/>
      <c r="F46" s="89"/>
      <c r="G46" s="99"/>
      <c r="H46" s="99"/>
      <c r="I46" s="99"/>
      <c r="J46" s="89"/>
      <c r="K46" s="89"/>
      <c r="L46" s="89"/>
      <c r="M46" s="89"/>
      <c r="N46" s="89"/>
      <c r="O46" s="89"/>
      <c r="P46" s="89"/>
      <c r="Q46" s="89"/>
      <c r="R46" s="89"/>
    </row>
    <row r="47" spans="1:21" ht="9.75" customHeight="1" x14ac:dyDescent="0.25">
      <c r="A47" s="89"/>
      <c r="B47" s="88"/>
      <c r="C47" s="88"/>
      <c r="D47" s="88"/>
      <c r="E47" s="89"/>
      <c r="F47" s="89"/>
      <c r="G47" s="99"/>
      <c r="H47" s="99"/>
      <c r="I47" s="99"/>
      <c r="J47" s="89"/>
      <c r="K47" s="89"/>
      <c r="L47" s="89"/>
      <c r="M47" s="89"/>
      <c r="N47" s="89"/>
      <c r="O47" s="89"/>
      <c r="P47" s="89"/>
      <c r="Q47" s="89"/>
      <c r="R47" s="89"/>
    </row>
    <row r="48" spans="1:21" ht="9.75" customHeight="1" x14ac:dyDescent="0.25">
      <c r="A48" s="89"/>
      <c r="B48" s="88"/>
      <c r="C48" s="88"/>
      <c r="D48" s="88"/>
      <c r="E48" s="89"/>
      <c r="F48" s="89"/>
      <c r="G48" s="99"/>
      <c r="H48" s="99"/>
      <c r="I48" s="99"/>
      <c r="J48" s="89"/>
      <c r="K48" s="89"/>
      <c r="L48" s="89"/>
      <c r="M48" s="89"/>
      <c r="N48" s="89"/>
      <c r="O48" s="89"/>
      <c r="P48" s="89"/>
      <c r="Q48" s="89"/>
      <c r="R48" s="89"/>
    </row>
    <row r="49" spans="1:18" ht="9.75" customHeight="1" x14ac:dyDescent="0.25">
      <c r="A49" s="89"/>
      <c r="B49" s="88"/>
      <c r="C49" s="88"/>
      <c r="D49" s="88"/>
      <c r="E49" s="89"/>
      <c r="F49" s="89"/>
      <c r="G49" s="99"/>
      <c r="H49" s="99"/>
      <c r="I49" s="99"/>
      <c r="J49" s="89"/>
      <c r="K49" s="89"/>
      <c r="L49" s="89"/>
      <c r="M49" s="89"/>
      <c r="N49" s="89"/>
      <c r="O49" s="89"/>
      <c r="P49" s="89"/>
      <c r="Q49" s="89"/>
      <c r="R49" s="89"/>
    </row>
    <row r="50" spans="1:18" ht="9.75" customHeight="1" x14ac:dyDescent="0.25">
      <c r="A50" s="89"/>
      <c r="B50" s="88"/>
      <c r="C50" s="88"/>
      <c r="D50" s="88"/>
      <c r="E50" s="89"/>
      <c r="F50" s="89"/>
      <c r="G50" s="99"/>
      <c r="H50" s="99"/>
      <c r="I50" s="99"/>
      <c r="J50" s="89"/>
      <c r="K50" s="89"/>
      <c r="L50" s="89"/>
      <c r="M50" s="89"/>
      <c r="N50" s="89"/>
      <c r="O50" s="89"/>
      <c r="P50" s="89"/>
      <c r="Q50" s="89"/>
      <c r="R50" s="89"/>
    </row>
    <row r="51" spans="1:18" ht="9.75" customHeight="1" x14ac:dyDescent="0.25">
      <c r="A51" s="89"/>
      <c r="B51" s="88"/>
      <c r="C51" s="88"/>
      <c r="D51" s="88"/>
      <c r="E51" s="89"/>
      <c r="F51" s="89"/>
      <c r="G51" s="99"/>
      <c r="H51" s="99"/>
      <c r="I51" s="99"/>
      <c r="J51" s="89"/>
      <c r="K51" s="89"/>
      <c r="L51" s="89"/>
      <c r="M51" s="89"/>
      <c r="N51" s="89"/>
      <c r="O51" s="89"/>
      <c r="P51" s="89"/>
      <c r="Q51" s="89"/>
      <c r="R51" s="89"/>
    </row>
    <row r="52" spans="1:18" ht="9.75" customHeight="1" x14ac:dyDescent="0.25">
      <c r="A52" s="89"/>
      <c r="B52" s="88"/>
      <c r="C52" s="88"/>
      <c r="D52" s="88"/>
      <c r="E52" s="89"/>
      <c r="F52" s="89"/>
      <c r="G52" s="99"/>
      <c r="H52" s="99"/>
      <c r="I52" s="99"/>
      <c r="J52" s="89"/>
      <c r="K52" s="89"/>
      <c r="L52" s="89"/>
      <c r="M52" s="89"/>
      <c r="N52" s="89"/>
      <c r="O52" s="89"/>
      <c r="P52" s="89"/>
      <c r="Q52" s="89"/>
      <c r="R52" s="89"/>
    </row>
    <row r="53" spans="1:18" ht="9.75" customHeight="1" x14ac:dyDescent="0.25">
      <c r="A53" s="89"/>
      <c r="B53" s="88"/>
      <c r="C53" s="88"/>
      <c r="D53" s="88"/>
      <c r="E53" s="89"/>
      <c r="F53" s="89"/>
      <c r="G53" s="99"/>
      <c r="H53" s="99"/>
      <c r="I53" s="99"/>
      <c r="J53" s="89"/>
      <c r="K53" s="89"/>
      <c r="L53" s="89"/>
      <c r="M53" s="89"/>
      <c r="N53" s="89"/>
      <c r="O53" s="89"/>
      <c r="P53" s="89"/>
      <c r="Q53" s="89"/>
      <c r="R53" s="89"/>
    </row>
    <row r="54" spans="1:18" ht="9.75" customHeight="1" x14ac:dyDescent="0.25">
      <c r="A54" s="89"/>
      <c r="B54" s="88"/>
      <c r="C54" s="88"/>
      <c r="D54" s="88"/>
      <c r="E54" s="89"/>
      <c r="F54" s="89"/>
      <c r="G54" s="99"/>
      <c r="H54" s="99"/>
      <c r="I54" s="99"/>
      <c r="J54" s="89"/>
      <c r="K54" s="89"/>
      <c r="L54" s="89"/>
      <c r="M54" s="89"/>
      <c r="N54" s="89"/>
      <c r="O54" s="89"/>
      <c r="P54" s="89"/>
      <c r="Q54" s="89"/>
      <c r="R54" s="89"/>
    </row>
    <row r="55" spans="1:18" ht="9.75" customHeight="1" x14ac:dyDescent="0.25">
      <c r="A55" s="89"/>
      <c r="B55" s="88"/>
      <c r="C55" s="88"/>
      <c r="D55" s="88"/>
      <c r="E55" s="89"/>
      <c r="F55" s="89"/>
      <c r="G55" s="99"/>
      <c r="H55" s="99"/>
      <c r="I55" s="99"/>
      <c r="J55" s="89"/>
      <c r="K55" s="89"/>
      <c r="L55" s="89"/>
      <c r="M55" s="89"/>
      <c r="N55" s="89"/>
      <c r="O55" s="89"/>
      <c r="P55" s="89"/>
      <c r="Q55" s="89"/>
      <c r="R55" s="89"/>
    </row>
    <row r="56" spans="1:18" ht="9.75" customHeight="1" x14ac:dyDescent="0.25">
      <c r="A56" s="89"/>
      <c r="B56" s="88"/>
      <c r="C56" s="88"/>
      <c r="D56" s="88"/>
      <c r="E56" s="89"/>
      <c r="F56" s="89"/>
      <c r="G56" s="99"/>
      <c r="H56" s="99"/>
      <c r="I56" s="99"/>
      <c r="J56" s="89"/>
      <c r="K56" s="89"/>
      <c r="L56" s="89"/>
      <c r="M56" s="89"/>
      <c r="N56" s="89"/>
      <c r="O56" s="89"/>
      <c r="P56" s="89"/>
      <c r="Q56" s="89"/>
      <c r="R56" s="89"/>
    </row>
    <row r="57" spans="1:18" ht="9.75" customHeight="1" x14ac:dyDescent="0.25">
      <c r="A57" s="89"/>
      <c r="B57" s="88"/>
      <c r="C57" s="88"/>
      <c r="D57" s="88"/>
      <c r="E57" s="89"/>
      <c r="F57" s="89"/>
      <c r="G57" s="99"/>
      <c r="H57" s="99"/>
      <c r="I57" s="99"/>
      <c r="J57" s="89"/>
      <c r="K57" s="89"/>
      <c r="L57" s="89"/>
      <c r="M57" s="89"/>
      <c r="N57" s="89"/>
      <c r="O57" s="89"/>
      <c r="P57" s="89"/>
      <c r="Q57" s="89"/>
      <c r="R57" s="89"/>
    </row>
    <row r="58" spans="1:18" ht="9.75" customHeight="1" x14ac:dyDescent="0.25">
      <c r="A58" s="89"/>
      <c r="B58" s="88"/>
      <c r="C58" s="88"/>
      <c r="D58" s="88"/>
      <c r="E58" s="89"/>
      <c r="F58" s="89"/>
      <c r="G58" s="99"/>
      <c r="H58" s="99"/>
      <c r="I58" s="99"/>
      <c r="J58" s="89"/>
      <c r="K58" s="89"/>
      <c r="L58" s="89"/>
      <c r="M58" s="89"/>
      <c r="N58" s="89"/>
      <c r="O58" s="89"/>
      <c r="P58" s="89"/>
      <c r="Q58" s="89"/>
      <c r="R58" s="89"/>
    </row>
    <row r="59" spans="1:18" ht="9.75" customHeight="1" x14ac:dyDescent="0.25">
      <c r="A59" s="89"/>
      <c r="B59" s="88"/>
      <c r="C59" s="88"/>
      <c r="D59" s="88"/>
      <c r="E59" s="89"/>
      <c r="F59" s="89"/>
      <c r="G59" s="99"/>
      <c r="H59" s="99"/>
      <c r="I59" s="99"/>
      <c r="J59" s="89"/>
      <c r="K59" s="89"/>
      <c r="L59" s="89"/>
      <c r="M59" s="89"/>
      <c r="N59" s="89"/>
      <c r="O59" s="89"/>
      <c r="P59" s="89"/>
      <c r="Q59" s="89"/>
      <c r="R59" s="89"/>
    </row>
    <row r="60" spans="1:18" ht="9.75" customHeight="1" x14ac:dyDescent="0.25">
      <c r="A60" s="89"/>
      <c r="B60" s="88"/>
      <c r="C60" s="88"/>
      <c r="D60" s="88"/>
      <c r="E60" s="89"/>
      <c r="F60" s="89"/>
      <c r="G60" s="99"/>
      <c r="H60" s="99"/>
      <c r="I60" s="99"/>
      <c r="J60" s="89"/>
      <c r="K60" s="89"/>
      <c r="L60" s="89"/>
      <c r="M60" s="89"/>
      <c r="N60" s="89"/>
      <c r="O60" s="89"/>
      <c r="P60" s="89"/>
      <c r="Q60" s="89"/>
      <c r="R60" s="89"/>
    </row>
    <row r="61" spans="1:18" ht="9.75" customHeight="1" x14ac:dyDescent="0.25">
      <c r="A61" s="89"/>
      <c r="B61" s="88"/>
      <c r="C61" s="88"/>
      <c r="D61" s="88"/>
      <c r="E61" s="89"/>
      <c r="F61" s="89"/>
      <c r="G61" s="99"/>
      <c r="H61" s="99"/>
      <c r="I61" s="99"/>
      <c r="J61" s="89"/>
      <c r="K61" s="89"/>
      <c r="L61" s="89"/>
      <c r="M61" s="89"/>
      <c r="N61" s="89"/>
      <c r="O61" s="89"/>
      <c r="P61" s="89"/>
      <c r="Q61" s="89"/>
      <c r="R61" s="89"/>
    </row>
    <row r="62" spans="1:18" ht="9.75" customHeight="1" x14ac:dyDescent="0.25">
      <c r="A62" s="89"/>
      <c r="B62" s="88"/>
      <c r="C62" s="88"/>
      <c r="D62" s="88"/>
      <c r="E62" s="89"/>
      <c r="F62" s="89"/>
      <c r="G62" s="99"/>
      <c r="H62" s="99"/>
      <c r="I62" s="99"/>
      <c r="J62" s="89"/>
      <c r="K62" s="89"/>
      <c r="L62" s="89"/>
      <c r="M62" s="89"/>
      <c r="N62" s="89"/>
      <c r="O62" s="89"/>
      <c r="P62" s="89"/>
      <c r="Q62" s="89"/>
      <c r="R62" s="89"/>
    </row>
    <row r="63" spans="1:18" ht="9.75" customHeight="1" x14ac:dyDescent="0.25">
      <c r="A63" s="89"/>
      <c r="B63" s="88"/>
      <c r="C63" s="88"/>
      <c r="D63" s="88"/>
      <c r="E63" s="89"/>
      <c r="F63" s="89"/>
      <c r="G63" s="99"/>
      <c r="H63" s="99"/>
      <c r="I63" s="99"/>
      <c r="J63" s="89"/>
      <c r="K63" s="89"/>
      <c r="L63" s="89"/>
      <c r="M63" s="89"/>
      <c r="N63" s="89"/>
      <c r="O63" s="89"/>
      <c r="P63" s="89"/>
      <c r="Q63" s="89"/>
      <c r="R63" s="89"/>
    </row>
    <row r="64" spans="1:18" ht="9.75" customHeight="1" x14ac:dyDescent="0.25">
      <c r="A64" s="89"/>
      <c r="B64" s="88"/>
      <c r="C64" s="88"/>
      <c r="D64" s="88"/>
      <c r="E64" s="89"/>
      <c r="F64" s="89"/>
      <c r="G64" s="99"/>
      <c r="H64" s="99"/>
      <c r="I64" s="99"/>
      <c r="J64" s="89"/>
      <c r="K64" s="89"/>
      <c r="L64" s="89"/>
      <c r="M64" s="89"/>
      <c r="N64" s="89"/>
      <c r="O64" s="89"/>
      <c r="P64" s="89"/>
      <c r="Q64" s="89"/>
      <c r="R64" s="89"/>
    </row>
    <row r="65" spans="1:18" ht="9.75" customHeight="1" x14ac:dyDescent="0.25">
      <c r="A65" s="89"/>
      <c r="B65" s="88"/>
      <c r="C65" s="88"/>
      <c r="D65" s="88"/>
      <c r="E65" s="89"/>
      <c r="F65" s="89"/>
      <c r="G65" s="99"/>
      <c r="H65" s="99"/>
      <c r="I65" s="99"/>
      <c r="J65" s="89"/>
      <c r="K65" s="89"/>
      <c r="L65" s="89"/>
      <c r="M65" s="89"/>
      <c r="N65" s="89"/>
      <c r="O65" s="89"/>
      <c r="P65" s="89"/>
      <c r="Q65" s="89"/>
      <c r="R65" s="89"/>
    </row>
    <row r="66" spans="1:18" ht="9.75" customHeight="1" x14ac:dyDescent="0.25">
      <c r="A66" s="89"/>
      <c r="B66" s="88"/>
      <c r="C66" s="88"/>
      <c r="D66" s="88"/>
      <c r="E66" s="89"/>
      <c r="F66" s="89"/>
      <c r="G66" s="99"/>
      <c r="H66" s="99"/>
      <c r="I66" s="99"/>
      <c r="J66" s="89"/>
      <c r="K66" s="89"/>
      <c r="L66" s="89"/>
      <c r="M66" s="89"/>
      <c r="N66" s="89"/>
      <c r="O66" s="89"/>
      <c r="P66" s="89"/>
      <c r="Q66" s="89"/>
      <c r="R66" s="89"/>
    </row>
    <row r="67" spans="1:18" ht="9.75" customHeight="1" x14ac:dyDescent="0.25">
      <c r="A67" s="89"/>
      <c r="B67" s="88"/>
      <c r="C67" s="88"/>
      <c r="D67" s="88"/>
      <c r="E67" s="89"/>
      <c r="F67" s="89"/>
      <c r="G67" s="99"/>
      <c r="H67" s="99"/>
      <c r="I67" s="99"/>
      <c r="J67" s="89"/>
      <c r="K67" s="89"/>
      <c r="L67" s="89"/>
      <c r="M67" s="89"/>
      <c r="N67" s="89"/>
      <c r="O67" s="89"/>
      <c r="P67" s="89"/>
      <c r="Q67" s="89"/>
      <c r="R67" s="89"/>
    </row>
    <row r="68" spans="1:18" ht="9.75" customHeight="1" x14ac:dyDescent="0.25">
      <c r="A68" s="89"/>
      <c r="B68" s="88"/>
      <c r="C68" s="88"/>
      <c r="D68" s="88"/>
      <c r="E68" s="89"/>
      <c r="F68" s="89"/>
      <c r="G68" s="99"/>
      <c r="H68" s="99"/>
      <c r="I68" s="99"/>
      <c r="J68" s="89"/>
      <c r="K68" s="89"/>
      <c r="L68" s="89"/>
      <c r="M68" s="89"/>
      <c r="N68" s="89"/>
      <c r="O68" s="89"/>
      <c r="P68" s="89"/>
      <c r="Q68" s="89"/>
      <c r="R68" s="89"/>
    </row>
    <row r="69" spans="1:18" ht="9.75" customHeight="1" x14ac:dyDescent="0.25">
      <c r="A69" s="89"/>
      <c r="B69" s="88"/>
      <c r="C69" s="88"/>
      <c r="D69" s="88"/>
      <c r="E69" s="89"/>
      <c r="F69" s="89"/>
      <c r="G69" s="99"/>
      <c r="H69" s="99"/>
      <c r="I69" s="99"/>
      <c r="J69" s="89"/>
      <c r="K69" s="89"/>
      <c r="L69" s="89"/>
      <c r="M69" s="89"/>
      <c r="N69" s="89"/>
      <c r="O69" s="89"/>
      <c r="P69" s="89"/>
      <c r="Q69" s="89"/>
      <c r="R69" s="89"/>
    </row>
    <row r="70" spans="1:18" ht="9.75" customHeight="1" x14ac:dyDescent="0.25">
      <c r="A70" s="89"/>
      <c r="B70" s="88"/>
      <c r="C70" s="88"/>
      <c r="D70" s="88"/>
      <c r="E70" s="89"/>
      <c r="F70" s="89"/>
      <c r="G70" s="99"/>
      <c r="H70" s="99"/>
      <c r="I70" s="99"/>
      <c r="J70" s="89"/>
      <c r="K70" s="89"/>
      <c r="L70" s="89"/>
      <c r="M70" s="89"/>
      <c r="N70" s="89"/>
      <c r="O70" s="89"/>
      <c r="P70" s="89"/>
      <c r="Q70" s="89"/>
      <c r="R70" s="89"/>
    </row>
    <row r="71" spans="1:18" ht="9.75" customHeight="1" x14ac:dyDescent="0.25">
      <c r="A71" s="89"/>
      <c r="B71" s="88"/>
      <c r="C71" s="88"/>
      <c r="D71" s="88"/>
      <c r="E71" s="89"/>
      <c r="F71" s="89"/>
      <c r="G71" s="99"/>
      <c r="H71" s="99"/>
      <c r="I71" s="99"/>
      <c r="J71" s="89"/>
      <c r="K71" s="89"/>
      <c r="L71" s="89"/>
      <c r="M71" s="89"/>
      <c r="N71" s="89"/>
      <c r="O71" s="89"/>
      <c r="P71" s="89"/>
      <c r="Q71" s="89"/>
      <c r="R71" s="89"/>
    </row>
    <row r="72" spans="1:18" ht="9.75" customHeight="1" x14ac:dyDescent="0.25">
      <c r="A72" s="89"/>
      <c r="B72" s="88"/>
      <c r="C72" s="88"/>
      <c r="D72" s="88"/>
      <c r="E72" s="89"/>
      <c r="F72" s="89"/>
      <c r="G72" s="99"/>
      <c r="H72" s="99"/>
      <c r="I72" s="99"/>
      <c r="J72" s="89"/>
      <c r="K72" s="89"/>
      <c r="L72" s="89"/>
      <c r="M72" s="89"/>
      <c r="N72" s="89"/>
      <c r="O72" s="89"/>
      <c r="P72" s="89"/>
      <c r="Q72" s="89"/>
      <c r="R72" s="89"/>
    </row>
    <row r="73" spans="1:18" ht="9.75" customHeight="1" x14ac:dyDescent="0.25">
      <c r="A73" s="89"/>
      <c r="B73" s="88"/>
      <c r="C73" s="88"/>
      <c r="D73" s="88"/>
      <c r="E73" s="89"/>
      <c r="F73" s="89"/>
      <c r="G73" s="99"/>
      <c r="H73" s="99"/>
      <c r="I73" s="99"/>
      <c r="J73" s="89"/>
      <c r="K73" s="89"/>
      <c r="L73" s="89"/>
      <c r="M73" s="89"/>
      <c r="N73" s="89"/>
      <c r="O73" s="89"/>
      <c r="P73" s="89"/>
      <c r="Q73" s="89"/>
      <c r="R73" s="89"/>
    </row>
    <row r="74" spans="1:18" ht="9.75" customHeight="1" x14ac:dyDescent="0.25">
      <c r="A74" s="89"/>
      <c r="B74" s="88"/>
      <c r="C74" s="88"/>
      <c r="D74" s="88"/>
      <c r="E74" s="89"/>
      <c r="F74" s="89"/>
      <c r="G74" s="99"/>
      <c r="H74" s="99"/>
      <c r="I74" s="99"/>
      <c r="J74" s="89"/>
      <c r="K74" s="89"/>
      <c r="L74" s="89"/>
      <c r="M74" s="89"/>
      <c r="N74" s="89"/>
      <c r="O74" s="89"/>
      <c r="P74" s="89"/>
      <c r="Q74" s="89"/>
      <c r="R74" s="89"/>
    </row>
    <row r="75" spans="1:18" ht="9.75" customHeight="1" x14ac:dyDescent="0.25">
      <c r="A75" s="89"/>
      <c r="B75" s="88"/>
      <c r="C75" s="88"/>
      <c r="D75" s="88"/>
      <c r="E75" s="89"/>
      <c r="F75" s="89"/>
      <c r="G75" s="99"/>
      <c r="H75" s="99"/>
      <c r="I75" s="99"/>
      <c r="J75" s="89"/>
      <c r="K75" s="89"/>
      <c r="L75" s="89"/>
      <c r="M75" s="89"/>
      <c r="N75" s="89"/>
      <c r="O75" s="89"/>
      <c r="P75" s="89"/>
      <c r="Q75" s="89"/>
      <c r="R75" s="89"/>
    </row>
    <row r="76" spans="1:18" ht="9.75" customHeight="1" x14ac:dyDescent="0.25">
      <c r="A76" s="89"/>
      <c r="B76" s="88"/>
      <c r="C76" s="88"/>
      <c r="D76" s="88"/>
      <c r="E76" s="89"/>
      <c r="F76" s="89"/>
      <c r="G76" s="99"/>
      <c r="H76" s="99"/>
      <c r="I76" s="99"/>
      <c r="J76" s="89"/>
      <c r="K76" s="89"/>
      <c r="L76" s="89"/>
      <c r="M76" s="89"/>
      <c r="N76" s="89"/>
      <c r="O76" s="89"/>
      <c r="P76" s="89"/>
      <c r="Q76" s="89"/>
      <c r="R76" s="89"/>
    </row>
    <row r="77" spans="1:18" ht="9.75" customHeight="1" x14ac:dyDescent="0.25">
      <c r="A77" s="89"/>
      <c r="B77" s="88"/>
      <c r="C77" s="88"/>
      <c r="D77" s="88"/>
      <c r="E77" s="89"/>
      <c r="F77" s="89"/>
      <c r="G77" s="99"/>
      <c r="H77" s="99"/>
      <c r="I77" s="99"/>
      <c r="J77" s="89"/>
      <c r="K77" s="89"/>
      <c r="L77" s="89"/>
      <c r="M77" s="89"/>
      <c r="N77" s="89"/>
      <c r="O77" s="89"/>
      <c r="P77" s="89"/>
      <c r="Q77" s="89"/>
      <c r="R77" s="89"/>
    </row>
    <row r="78" spans="1:18" ht="9.75" customHeight="1" x14ac:dyDescent="0.25">
      <c r="A78" s="89"/>
      <c r="B78" s="88"/>
      <c r="C78" s="88"/>
      <c r="D78" s="88"/>
      <c r="E78" s="89"/>
      <c r="F78" s="89"/>
      <c r="G78" s="99"/>
      <c r="H78" s="99"/>
      <c r="I78" s="99"/>
      <c r="J78" s="89"/>
      <c r="K78" s="89"/>
      <c r="L78" s="89"/>
      <c r="M78" s="89"/>
      <c r="N78" s="89"/>
      <c r="O78" s="89"/>
      <c r="P78" s="89"/>
      <c r="Q78" s="89"/>
      <c r="R78" s="89"/>
    </row>
    <row r="79" spans="1:18" ht="9.75" customHeight="1" x14ac:dyDescent="0.25">
      <c r="A79" s="89"/>
      <c r="B79" s="88"/>
      <c r="C79" s="88"/>
      <c r="D79" s="88"/>
      <c r="E79" s="89"/>
      <c r="F79" s="89"/>
      <c r="G79" s="99"/>
      <c r="H79" s="99"/>
      <c r="I79" s="99"/>
      <c r="J79" s="89"/>
      <c r="K79" s="89"/>
      <c r="L79" s="89"/>
      <c r="M79" s="89"/>
      <c r="N79" s="89"/>
      <c r="O79" s="89"/>
      <c r="P79" s="89"/>
      <c r="Q79" s="89"/>
      <c r="R79" s="89"/>
    </row>
    <row r="80" spans="1:18" ht="9.75" customHeight="1" x14ac:dyDescent="0.25">
      <c r="A80" s="89"/>
      <c r="B80" s="88"/>
      <c r="C80" s="88"/>
      <c r="D80" s="88"/>
      <c r="E80" s="89"/>
      <c r="F80" s="89"/>
      <c r="G80" s="99"/>
      <c r="H80" s="99"/>
      <c r="I80" s="99"/>
      <c r="J80" s="89"/>
      <c r="K80" s="89"/>
      <c r="L80" s="89"/>
      <c r="M80" s="89"/>
      <c r="N80" s="89"/>
      <c r="O80" s="89"/>
      <c r="P80" s="89"/>
      <c r="Q80" s="89"/>
      <c r="R80" s="89"/>
    </row>
    <row r="81" spans="1:18" ht="9.75" customHeight="1" x14ac:dyDescent="0.25">
      <c r="A81" s="89"/>
      <c r="B81" s="88"/>
      <c r="C81" s="88"/>
      <c r="D81" s="88"/>
      <c r="E81" s="89"/>
      <c r="F81" s="89"/>
      <c r="G81" s="99"/>
      <c r="H81" s="99"/>
      <c r="I81" s="99"/>
      <c r="J81" s="89"/>
      <c r="K81" s="89"/>
      <c r="L81" s="89"/>
      <c r="M81" s="89"/>
      <c r="N81" s="89"/>
      <c r="O81" s="89"/>
      <c r="P81" s="89"/>
      <c r="Q81" s="89"/>
      <c r="R81" s="89"/>
    </row>
    <row r="82" spans="1:18" ht="9.75" customHeight="1" x14ac:dyDescent="0.25">
      <c r="A82" s="89"/>
      <c r="B82" s="88"/>
      <c r="C82" s="88"/>
      <c r="D82" s="88"/>
      <c r="E82" s="89"/>
      <c r="F82" s="89"/>
      <c r="G82" s="99"/>
      <c r="H82" s="99"/>
      <c r="I82" s="99"/>
      <c r="J82" s="89"/>
      <c r="K82" s="89"/>
      <c r="L82" s="89"/>
      <c r="M82" s="89"/>
      <c r="N82" s="89"/>
      <c r="O82" s="89"/>
      <c r="P82" s="89"/>
      <c r="Q82" s="89"/>
      <c r="R82" s="89"/>
    </row>
    <row r="83" spans="1:18" ht="9.75" customHeight="1" x14ac:dyDescent="0.25">
      <c r="A83" s="89"/>
      <c r="B83" s="88"/>
      <c r="C83" s="88"/>
      <c r="D83" s="88"/>
      <c r="E83" s="89"/>
      <c r="F83" s="89"/>
      <c r="G83" s="99"/>
      <c r="H83" s="99"/>
      <c r="I83" s="99"/>
      <c r="J83" s="89"/>
      <c r="K83" s="89"/>
      <c r="L83" s="89"/>
      <c r="M83" s="89"/>
      <c r="N83" s="89"/>
      <c r="O83" s="89"/>
      <c r="P83" s="89"/>
      <c r="Q83" s="89"/>
      <c r="R83" s="89"/>
    </row>
    <row r="84" spans="1:18" ht="9.75" customHeight="1" x14ac:dyDescent="0.25">
      <c r="A84" s="89"/>
      <c r="B84" s="88"/>
      <c r="C84" s="88"/>
      <c r="D84" s="88"/>
      <c r="E84" s="89"/>
      <c r="F84" s="89"/>
      <c r="G84" s="99"/>
      <c r="H84" s="99"/>
      <c r="I84" s="99"/>
      <c r="J84" s="89"/>
      <c r="K84" s="89"/>
      <c r="L84" s="89"/>
      <c r="M84" s="89"/>
      <c r="N84" s="89"/>
      <c r="O84" s="89"/>
      <c r="P84" s="89"/>
      <c r="Q84" s="89"/>
      <c r="R84" s="89"/>
    </row>
    <row r="85" spans="1:18" ht="9.75" customHeight="1" x14ac:dyDescent="0.25">
      <c r="A85" s="89"/>
      <c r="B85" s="88"/>
      <c r="C85" s="88"/>
      <c r="D85" s="88"/>
      <c r="E85" s="89"/>
      <c r="F85" s="89"/>
      <c r="G85" s="99"/>
      <c r="H85" s="99"/>
      <c r="I85" s="99"/>
      <c r="J85" s="89"/>
      <c r="K85" s="89"/>
      <c r="L85" s="89"/>
      <c r="M85" s="89"/>
      <c r="N85" s="89"/>
      <c r="O85" s="89"/>
      <c r="P85" s="89"/>
      <c r="Q85" s="89"/>
      <c r="R85" s="89"/>
    </row>
    <row r="86" spans="1:18" ht="9.75" customHeight="1" x14ac:dyDescent="0.25">
      <c r="A86" s="89"/>
      <c r="B86" s="88"/>
      <c r="C86" s="88"/>
      <c r="D86" s="88"/>
      <c r="E86" s="89"/>
      <c r="F86" s="89"/>
      <c r="G86" s="99"/>
      <c r="H86" s="99"/>
      <c r="I86" s="99"/>
      <c r="J86" s="89"/>
      <c r="K86" s="89"/>
      <c r="L86" s="89"/>
      <c r="M86" s="89"/>
      <c r="N86" s="89"/>
      <c r="O86" s="89"/>
      <c r="P86" s="89"/>
      <c r="Q86" s="89"/>
      <c r="R86" s="89"/>
    </row>
    <row r="87" spans="1:18" ht="9.75" customHeight="1" x14ac:dyDescent="0.25">
      <c r="A87" s="89"/>
      <c r="B87" s="88"/>
      <c r="C87" s="88"/>
      <c r="D87" s="88"/>
      <c r="E87" s="89"/>
      <c r="F87" s="89"/>
      <c r="G87" s="99"/>
      <c r="H87" s="99"/>
      <c r="I87" s="99"/>
      <c r="J87" s="89"/>
      <c r="K87" s="89"/>
      <c r="L87" s="89"/>
      <c r="M87" s="89"/>
      <c r="N87" s="89"/>
      <c r="O87" s="89"/>
      <c r="P87" s="89"/>
      <c r="Q87" s="89"/>
      <c r="R87" s="89"/>
    </row>
    <row r="88" spans="1:18" ht="9.75" customHeight="1" x14ac:dyDescent="0.25">
      <c r="A88" s="89"/>
      <c r="B88" s="88"/>
      <c r="C88" s="88"/>
      <c r="D88" s="88"/>
      <c r="E88" s="89"/>
      <c r="F88" s="89"/>
      <c r="G88" s="99"/>
      <c r="H88" s="99"/>
      <c r="I88" s="99"/>
      <c r="J88" s="89"/>
      <c r="K88" s="89"/>
      <c r="L88" s="89"/>
      <c r="M88" s="89"/>
      <c r="N88" s="89"/>
      <c r="O88" s="89"/>
      <c r="P88" s="89"/>
      <c r="Q88" s="89"/>
      <c r="R88" s="89"/>
    </row>
    <row r="89" spans="1:18" ht="9.75" customHeight="1" x14ac:dyDescent="0.25">
      <c r="A89" s="89"/>
      <c r="B89" s="88"/>
      <c r="C89" s="88"/>
      <c r="D89" s="88"/>
      <c r="E89" s="89"/>
      <c r="F89" s="89"/>
      <c r="G89" s="99"/>
      <c r="H89" s="99"/>
      <c r="I89" s="99"/>
      <c r="J89" s="89"/>
      <c r="K89" s="89"/>
      <c r="L89" s="89"/>
      <c r="M89" s="89"/>
      <c r="N89" s="89"/>
      <c r="O89" s="89"/>
      <c r="P89" s="89"/>
      <c r="Q89" s="89"/>
      <c r="R89" s="89"/>
    </row>
    <row r="90" spans="1:18" ht="9.75" customHeight="1" x14ac:dyDescent="0.25">
      <c r="A90" s="89"/>
      <c r="B90" s="88"/>
      <c r="C90" s="88"/>
      <c r="D90" s="88"/>
      <c r="E90" s="89"/>
      <c r="F90" s="89"/>
      <c r="G90" s="99"/>
      <c r="H90" s="99"/>
      <c r="I90" s="99"/>
      <c r="J90" s="89"/>
      <c r="K90" s="89"/>
      <c r="L90" s="89"/>
      <c r="M90" s="89"/>
      <c r="N90" s="89"/>
      <c r="O90" s="89"/>
      <c r="P90" s="89"/>
      <c r="Q90" s="89"/>
      <c r="R90" s="89"/>
    </row>
    <row r="91" spans="1:18" ht="9.75" customHeight="1" x14ac:dyDescent="0.25">
      <c r="A91" s="89"/>
      <c r="B91" s="88"/>
      <c r="C91" s="88"/>
      <c r="D91" s="88"/>
      <c r="E91" s="89"/>
      <c r="F91" s="89"/>
      <c r="G91" s="99"/>
      <c r="H91" s="99"/>
      <c r="I91" s="99"/>
      <c r="J91" s="89"/>
      <c r="K91" s="89"/>
      <c r="L91" s="89"/>
      <c r="M91" s="89"/>
      <c r="N91" s="89"/>
      <c r="O91" s="89"/>
      <c r="P91" s="89"/>
      <c r="Q91" s="89"/>
      <c r="R91" s="89"/>
    </row>
    <row r="92" spans="1:18" ht="9.75" customHeight="1" x14ac:dyDescent="0.25">
      <c r="A92" s="89"/>
      <c r="B92" s="88"/>
      <c r="C92" s="88"/>
      <c r="D92" s="88"/>
      <c r="E92" s="89"/>
      <c r="F92" s="89"/>
      <c r="G92" s="99"/>
      <c r="H92" s="99"/>
      <c r="I92" s="99"/>
      <c r="J92" s="89"/>
      <c r="K92" s="89"/>
      <c r="L92" s="89"/>
      <c r="M92" s="89"/>
      <c r="N92" s="89"/>
      <c r="O92" s="89"/>
      <c r="P92" s="89"/>
      <c r="Q92" s="89"/>
      <c r="R92" s="89"/>
    </row>
    <row r="93" spans="1:18" ht="9.75" customHeight="1" x14ac:dyDescent="0.25">
      <c r="A93" s="89"/>
      <c r="B93" s="88"/>
      <c r="C93" s="88"/>
      <c r="D93" s="88"/>
      <c r="E93" s="89"/>
      <c r="F93" s="89"/>
      <c r="G93" s="99"/>
      <c r="H93" s="99"/>
      <c r="I93" s="99"/>
      <c r="J93" s="89"/>
      <c r="K93" s="89"/>
      <c r="L93" s="89"/>
      <c r="M93" s="89"/>
      <c r="N93" s="89"/>
      <c r="O93" s="89"/>
      <c r="P93" s="89"/>
      <c r="Q93" s="89"/>
      <c r="R93" s="89"/>
    </row>
    <row r="94" spans="1:18" ht="9.75" customHeight="1" x14ac:dyDescent="0.25">
      <c r="A94" s="89"/>
      <c r="B94" s="88"/>
      <c r="C94" s="88"/>
      <c r="D94" s="88"/>
      <c r="E94" s="89"/>
      <c r="F94" s="89"/>
      <c r="G94" s="99"/>
      <c r="H94" s="99"/>
      <c r="I94" s="99"/>
      <c r="J94" s="89"/>
      <c r="K94" s="89"/>
      <c r="L94" s="89"/>
      <c r="M94" s="89"/>
      <c r="N94" s="89"/>
      <c r="O94" s="89"/>
      <c r="P94" s="89"/>
      <c r="Q94" s="89"/>
      <c r="R94" s="89"/>
    </row>
    <row r="95" spans="1:18" ht="9.75" customHeight="1" x14ac:dyDescent="0.25">
      <c r="A95" s="89"/>
      <c r="B95" s="88"/>
      <c r="C95" s="88"/>
      <c r="D95" s="88"/>
      <c r="E95" s="89"/>
      <c r="F95" s="89"/>
      <c r="G95" s="99"/>
      <c r="H95" s="99"/>
      <c r="I95" s="99"/>
      <c r="J95" s="89"/>
      <c r="K95" s="89"/>
      <c r="L95" s="89"/>
      <c r="M95" s="89"/>
      <c r="N95" s="89"/>
      <c r="O95" s="89"/>
      <c r="P95" s="89"/>
      <c r="Q95" s="89"/>
      <c r="R95" s="89"/>
    </row>
    <row r="96" spans="1:18" ht="9.75" customHeight="1" x14ac:dyDescent="0.25">
      <c r="A96" s="89"/>
      <c r="B96" s="88"/>
      <c r="C96" s="88"/>
      <c r="D96" s="88"/>
      <c r="E96" s="89"/>
      <c r="F96" s="89"/>
      <c r="G96" s="99"/>
      <c r="H96" s="99"/>
      <c r="I96" s="99"/>
      <c r="J96" s="89"/>
      <c r="K96" s="89"/>
      <c r="L96" s="89"/>
      <c r="M96" s="89"/>
      <c r="N96" s="89"/>
      <c r="O96" s="89"/>
      <c r="P96" s="89"/>
      <c r="Q96" s="89"/>
      <c r="R96" s="89"/>
    </row>
    <row r="97" spans="1:18" ht="9.75" customHeight="1" x14ac:dyDescent="0.25">
      <c r="A97" s="89"/>
      <c r="B97" s="88"/>
      <c r="C97" s="88"/>
      <c r="D97" s="88"/>
      <c r="E97" s="89"/>
      <c r="F97" s="89"/>
      <c r="G97" s="99"/>
      <c r="H97" s="99"/>
      <c r="I97" s="99"/>
      <c r="J97" s="89"/>
      <c r="K97" s="89"/>
      <c r="L97" s="89"/>
      <c r="M97" s="89"/>
      <c r="N97" s="89"/>
      <c r="O97" s="89"/>
      <c r="P97" s="89"/>
      <c r="Q97" s="89"/>
      <c r="R97" s="89"/>
    </row>
    <row r="98" spans="1:18" ht="9.75" customHeight="1" x14ac:dyDescent="0.25">
      <c r="A98" s="89"/>
      <c r="B98" s="88"/>
      <c r="C98" s="88"/>
      <c r="D98" s="88"/>
      <c r="E98" s="89"/>
      <c r="F98" s="89"/>
      <c r="G98" s="99"/>
      <c r="H98" s="99"/>
      <c r="I98" s="99"/>
      <c r="J98" s="89"/>
      <c r="K98" s="89"/>
      <c r="L98" s="89"/>
      <c r="M98" s="89"/>
      <c r="N98" s="89"/>
      <c r="O98" s="89"/>
      <c r="P98" s="89"/>
      <c r="Q98" s="89"/>
      <c r="R98" s="89"/>
    </row>
    <row r="99" spans="1:18" ht="9.75" customHeight="1" x14ac:dyDescent="0.25">
      <c r="A99" s="89"/>
      <c r="B99" s="88"/>
      <c r="C99" s="88"/>
      <c r="D99" s="88"/>
      <c r="E99" s="89"/>
      <c r="F99" s="89"/>
      <c r="G99" s="99"/>
      <c r="H99" s="99"/>
      <c r="I99" s="99"/>
      <c r="J99" s="89"/>
      <c r="K99" s="89"/>
      <c r="L99" s="89"/>
      <c r="M99" s="89"/>
      <c r="N99" s="89"/>
      <c r="O99" s="89"/>
      <c r="P99" s="89"/>
      <c r="Q99" s="89"/>
      <c r="R99" s="89"/>
    </row>
    <row r="100" spans="1:18" ht="9.75" customHeight="1" x14ac:dyDescent="0.25">
      <c r="A100" s="89"/>
      <c r="B100" s="88"/>
      <c r="C100" s="88"/>
      <c r="D100" s="88"/>
      <c r="E100" s="89"/>
      <c r="F100" s="89"/>
      <c r="G100" s="99"/>
      <c r="H100" s="99"/>
      <c r="I100" s="99"/>
      <c r="J100" s="89"/>
      <c r="K100" s="89"/>
      <c r="L100" s="89"/>
      <c r="M100" s="89"/>
      <c r="N100" s="89"/>
      <c r="O100" s="89"/>
      <c r="P100" s="89"/>
      <c r="Q100" s="89"/>
      <c r="R100" s="89"/>
    </row>
    <row r="101" spans="1:18" ht="9.75" customHeight="1" x14ac:dyDescent="0.25">
      <c r="A101" s="89"/>
      <c r="B101" s="88"/>
      <c r="C101" s="88"/>
      <c r="D101" s="88"/>
      <c r="E101" s="89"/>
      <c r="F101" s="89"/>
      <c r="G101" s="99"/>
      <c r="H101" s="99"/>
      <c r="I101" s="99"/>
      <c r="J101" s="89"/>
      <c r="K101" s="89"/>
      <c r="L101" s="89"/>
      <c r="M101" s="89"/>
      <c r="N101" s="89"/>
      <c r="O101" s="89"/>
      <c r="P101" s="89"/>
      <c r="Q101" s="89"/>
      <c r="R101" s="89"/>
    </row>
    <row r="102" spans="1:18" ht="9.75" customHeight="1" x14ac:dyDescent="0.25">
      <c r="A102" s="89"/>
      <c r="B102" s="88"/>
      <c r="C102" s="88"/>
      <c r="D102" s="88"/>
      <c r="E102" s="89"/>
      <c r="F102" s="89"/>
      <c r="G102" s="99"/>
      <c r="H102" s="99"/>
      <c r="I102" s="99"/>
      <c r="J102" s="89"/>
      <c r="K102" s="89"/>
      <c r="L102" s="89"/>
      <c r="M102" s="89"/>
      <c r="N102" s="89"/>
      <c r="O102" s="89"/>
      <c r="P102" s="89"/>
      <c r="Q102" s="89"/>
      <c r="R102" s="89"/>
    </row>
    <row r="103" spans="1:18" ht="9.75" customHeight="1" x14ac:dyDescent="0.25">
      <c r="A103" s="89"/>
      <c r="B103" s="88"/>
      <c r="C103" s="88"/>
      <c r="D103" s="88"/>
      <c r="E103" s="89"/>
      <c r="F103" s="89"/>
      <c r="G103" s="99"/>
      <c r="H103" s="99"/>
      <c r="I103" s="99"/>
      <c r="J103" s="89"/>
      <c r="K103" s="89"/>
      <c r="L103" s="89"/>
      <c r="M103" s="89"/>
      <c r="N103" s="89"/>
      <c r="O103" s="89"/>
      <c r="P103" s="89"/>
      <c r="Q103" s="89"/>
      <c r="R103" s="89"/>
    </row>
    <row r="104" spans="1:18" ht="9.75" customHeight="1" x14ac:dyDescent="0.25">
      <c r="A104" s="89"/>
      <c r="B104" s="88"/>
      <c r="C104" s="88"/>
      <c r="D104" s="88"/>
      <c r="E104" s="89"/>
      <c r="F104" s="89"/>
      <c r="G104" s="99"/>
      <c r="H104" s="99"/>
      <c r="I104" s="99"/>
      <c r="J104" s="89"/>
      <c r="K104" s="89"/>
      <c r="L104" s="89"/>
      <c r="M104" s="89"/>
      <c r="N104" s="89"/>
      <c r="O104" s="89"/>
      <c r="P104" s="89"/>
      <c r="Q104" s="89"/>
      <c r="R104" s="89"/>
    </row>
    <row r="105" spans="1:18" ht="9.75" customHeight="1" x14ac:dyDescent="0.25">
      <c r="A105" s="89"/>
      <c r="B105" s="88"/>
      <c r="C105" s="88"/>
      <c r="D105" s="88"/>
      <c r="E105" s="89"/>
      <c r="F105" s="89"/>
      <c r="G105" s="99"/>
      <c r="H105" s="99"/>
      <c r="I105" s="99"/>
      <c r="J105" s="89"/>
      <c r="K105" s="89"/>
      <c r="L105" s="89"/>
      <c r="M105" s="89"/>
      <c r="N105" s="89"/>
      <c r="O105" s="89"/>
      <c r="P105" s="89"/>
      <c r="Q105" s="89"/>
      <c r="R105" s="89"/>
    </row>
    <row r="106" spans="1:18" ht="9.75" customHeight="1" x14ac:dyDescent="0.25">
      <c r="A106" s="89"/>
      <c r="B106" s="88"/>
      <c r="C106" s="88"/>
      <c r="D106" s="88"/>
      <c r="E106" s="89"/>
      <c r="F106" s="89"/>
      <c r="G106" s="99"/>
      <c r="H106" s="99"/>
      <c r="I106" s="99"/>
      <c r="J106" s="89"/>
      <c r="K106" s="89"/>
      <c r="L106" s="89"/>
      <c r="M106" s="89"/>
      <c r="N106" s="89"/>
      <c r="O106" s="89"/>
      <c r="P106" s="89"/>
      <c r="Q106" s="89"/>
      <c r="R106" s="89"/>
    </row>
    <row r="107" spans="1:18" ht="9.75" customHeight="1" x14ac:dyDescent="0.25">
      <c r="A107" s="89"/>
      <c r="B107" s="88"/>
      <c r="C107" s="88"/>
      <c r="D107" s="88"/>
      <c r="E107" s="89"/>
      <c r="F107" s="89"/>
      <c r="G107" s="99"/>
      <c r="H107" s="99"/>
      <c r="I107" s="99"/>
      <c r="J107" s="89"/>
      <c r="K107" s="89"/>
      <c r="L107" s="89"/>
      <c r="M107" s="89"/>
      <c r="N107" s="89"/>
      <c r="O107" s="89"/>
      <c r="P107" s="89"/>
      <c r="Q107" s="89"/>
      <c r="R107" s="89"/>
    </row>
    <row r="108" spans="1:18" ht="9.75" customHeight="1" x14ac:dyDescent="0.25">
      <c r="A108" s="89"/>
      <c r="B108" s="88"/>
      <c r="C108" s="88"/>
      <c r="D108" s="88"/>
      <c r="E108" s="89"/>
      <c r="F108" s="89"/>
      <c r="G108" s="99"/>
      <c r="H108" s="99"/>
      <c r="I108" s="99"/>
      <c r="J108" s="89"/>
      <c r="K108" s="89"/>
      <c r="L108" s="89"/>
      <c r="M108" s="89"/>
      <c r="N108" s="89"/>
      <c r="O108" s="89"/>
      <c r="P108" s="89"/>
      <c r="Q108" s="89"/>
      <c r="R108" s="89"/>
    </row>
    <row r="109" spans="1:18" ht="9.75" customHeight="1" x14ac:dyDescent="0.25">
      <c r="A109" s="89"/>
      <c r="B109" s="88"/>
      <c r="C109" s="88"/>
      <c r="D109" s="88"/>
      <c r="E109" s="89"/>
      <c r="F109" s="89"/>
      <c r="G109" s="99"/>
      <c r="H109" s="99"/>
      <c r="I109" s="99"/>
      <c r="J109" s="89"/>
      <c r="K109" s="89"/>
      <c r="L109" s="89"/>
      <c r="M109" s="89"/>
      <c r="N109" s="89"/>
      <c r="O109" s="89"/>
      <c r="P109" s="89"/>
      <c r="Q109" s="89"/>
      <c r="R109" s="89"/>
    </row>
    <row r="110" spans="1:18" ht="9.75" customHeight="1" x14ac:dyDescent="0.25">
      <c r="A110" s="89"/>
      <c r="B110" s="88"/>
      <c r="C110" s="88"/>
      <c r="D110" s="88"/>
      <c r="E110" s="89"/>
      <c r="F110" s="89"/>
      <c r="G110" s="99"/>
      <c r="H110" s="99"/>
      <c r="I110" s="99"/>
      <c r="J110" s="89"/>
      <c r="K110" s="89"/>
      <c r="L110" s="89"/>
      <c r="M110" s="89"/>
      <c r="N110" s="89"/>
      <c r="O110" s="89"/>
      <c r="P110" s="89"/>
      <c r="Q110" s="89"/>
      <c r="R110" s="89"/>
    </row>
    <row r="111" spans="1:18" ht="9.75" customHeight="1" x14ac:dyDescent="0.25">
      <c r="A111" s="89"/>
      <c r="B111" s="88"/>
      <c r="C111" s="88"/>
      <c r="D111" s="88"/>
      <c r="E111" s="89"/>
      <c r="F111" s="89"/>
      <c r="G111" s="99"/>
      <c r="H111" s="99"/>
      <c r="I111" s="99"/>
      <c r="J111" s="89"/>
      <c r="K111" s="89"/>
      <c r="L111" s="89"/>
      <c r="M111" s="89"/>
      <c r="N111" s="89"/>
      <c r="O111" s="89"/>
      <c r="P111" s="89"/>
      <c r="Q111" s="89"/>
      <c r="R111" s="89"/>
    </row>
    <row r="112" spans="1:18" ht="9.75" customHeight="1" x14ac:dyDescent="0.25">
      <c r="A112" s="89"/>
      <c r="B112" s="88"/>
      <c r="C112" s="88"/>
      <c r="D112" s="88"/>
      <c r="E112" s="89"/>
      <c r="F112" s="89"/>
      <c r="G112" s="99"/>
      <c r="H112" s="99"/>
      <c r="I112" s="99"/>
      <c r="J112" s="89"/>
      <c r="K112" s="89"/>
      <c r="L112" s="89"/>
      <c r="M112" s="89"/>
      <c r="N112" s="89"/>
      <c r="O112" s="89"/>
      <c r="P112" s="89"/>
      <c r="Q112" s="89"/>
      <c r="R112" s="89"/>
    </row>
    <row r="113" spans="1:18" ht="9.75" customHeight="1" x14ac:dyDescent="0.25">
      <c r="A113" s="89"/>
      <c r="B113" s="88"/>
      <c r="C113" s="88"/>
      <c r="D113" s="88"/>
      <c r="E113" s="89"/>
      <c r="F113" s="89"/>
      <c r="G113" s="99"/>
      <c r="H113" s="99"/>
      <c r="I113" s="99"/>
      <c r="J113" s="89"/>
      <c r="K113" s="89"/>
      <c r="L113" s="89"/>
      <c r="M113" s="89"/>
      <c r="N113" s="89"/>
      <c r="O113" s="89"/>
      <c r="P113" s="89"/>
      <c r="Q113" s="89"/>
      <c r="R113" s="89"/>
    </row>
    <row r="114" spans="1:18" ht="9.75" customHeight="1" x14ac:dyDescent="0.25">
      <c r="A114" s="89"/>
      <c r="B114" s="88"/>
      <c r="C114" s="88"/>
      <c r="D114" s="88"/>
      <c r="E114" s="89"/>
      <c r="F114" s="89"/>
      <c r="G114" s="99"/>
      <c r="H114" s="99"/>
      <c r="I114" s="99"/>
      <c r="J114" s="89"/>
      <c r="K114" s="89"/>
      <c r="L114" s="89"/>
      <c r="M114" s="89"/>
      <c r="N114" s="89"/>
      <c r="O114" s="89"/>
      <c r="P114" s="89"/>
      <c r="Q114" s="89"/>
      <c r="R114" s="89"/>
    </row>
    <row r="115" spans="1:18" ht="9.75" customHeight="1" x14ac:dyDescent="0.25">
      <c r="A115" s="89"/>
      <c r="B115" s="88"/>
      <c r="C115" s="88"/>
      <c r="D115" s="88"/>
      <c r="E115" s="89"/>
      <c r="F115" s="89"/>
      <c r="G115" s="99"/>
      <c r="H115" s="99"/>
      <c r="I115" s="99"/>
      <c r="J115" s="89"/>
      <c r="K115" s="89"/>
      <c r="L115" s="89"/>
      <c r="M115" s="89"/>
      <c r="N115" s="89"/>
      <c r="O115" s="89"/>
      <c r="P115" s="89"/>
      <c r="Q115" s="89"/>
      <c r="R115" s="89"/>
    </row>
    <row r="116" spans="1:18" ht="9.75" customHeight="1" x14ac:dyDescent="0.25">
      <c r="A116" s="89"/>
      <c r="B116" s="88"/>
      <c r="C116" s="88"/>
      <c r="D116" s="88"/>
      <c r="E116" s="89"/>
      <c r="F116" s="89"/>
      <c r="G116" s="99"/>
      <c r="H116" s="99"/>
      <c r="I116" s="99"/>
      <c r="J116" s="89"/>
      <c r="K116" s="89"/>
      <c r="L116" s="89"/>
      <c r="M116" s="89"/>
      <c r="N116" s="89"/>
      <c r="O116" s="89"/>
      <c r="P116" s="89"/>
      <c r="Q116" s="89"/>
      <c r="R116" s="89"/>
    </row>
    <row r="117" spans="1:18" ht="9.75" customHeight="1" x14ac:dyDescent="0.25">
      <c r="A117" s="89"/>
      <c r="B117" s="88"/>
      <c r="C117" s="88"/>
      <c r="D117" s="88"/>
      <c r="E117" s="89"/>
      <c r="F117" s="89"/>
      <c r="G117" s="99"/>
      <c r="H117" s="99"/>
      <c r="I117" s="99"/>
      <c r="J117" s="89"/>
      <c r="K117" s="89"/>
      <c r="L117" s="89"/>
      <c r="M117" s="89"/>
      <c r="N117" s="89"/>
      <c r="O117" s="89"/>
      <c r="P117" s="89"/>
      <c r="Q117" s="89"/>
      <c r="R117" s="89"/>
    </row>
    <row r="118" spans="1:18" ht="9.75" customHeight="1" x14ac:dyDescent="0.25">
      <c r="A118" s="89"/>
      <c r="B118" s="88"/>
      <c r="C118" s="88"/>
      <c r="D118" s="88"/>
      <c r="E118" s="89"/>
      <c r="F118" s="89"/>
      <c r="G118" s="99"/>
      <c r="H118" s="99"/>
      <c r="I118" s="99"/>
      <c r="J118" s="89"/>
      <c r="K118" s="89"/>
      <c r="L118" s="89"/>
      <c r="M118" s="89"/>
      <c r="N118" s="89"/>
      <c r="O118" s="89"/>
      <c r="P118" s="89"/>
      <c r="Q118" s="89"/>
      <c r="R118" s="89"/>
    </row>
    <row r="119" spans="1:18" ht="9.75" customHeight="1" x14ac:dyDescent="0.25">
      <c r="A119" s="89"/>
      <c r="B119" s="88"/>
      <c r="C119" s="88"/>
      <c r="D119" s="88"/>
      <c r="E119" s="89"/>
      <c r="F119" s="89"/>
      <c r="G119" s="99"/>
      <c r="H119" s="99"/>
      <c r="I119" s="99"/>
      <c r="J119" s="89"/>
      <c r="K119" s="89"/>
      <c r="L119" s="89"/>
      <c r="M119" s="89"/>
      <c r="N119" s="89"/>
      <c r="O119" s="89"/>
      <c r="P119" s="89"/>
      <c r="Q119" s="89"/>
      <c r="R119" s="89"/>
    </row>
    <row r="120" spans="1:18" ht="9.75" customHeight="1" x14ac:dyDescent="0.25">
      <c r="A120" s="89"/>
      <c r="B120" s="88"/>
      <c r="C120" s="88"/>
      <c r="D120" s="88"/>
      <c r="E120" s="89"/>
      <c r="F120" s="89"/>
      <c r="G120" s="99"/>
      <c r="H120" s="99"/>
      <c r="I120" s="99"/>
      <c r="J120" s="89"/>
      <c r="K120" s="89"/>
      <c r="L120" s="89"/>
      <c r="M120" s="89"/>
      <c r="N120" s="89"/>
      <c r="O120" s="89"/>
      <c r="P120" s="89"/>
      <c r="Q120" s="89"/>
      <c r="R120" s="89"/>
    </row>
    <row r="121" spans="1:18" ht="9.75" customHeight="1" x14ac:dyDescent="0.25">
      <c r="A121" s="89"/>
      <c r="B121" s="88"/>
      <c r="C121" s="88"/>
      <c r="D121" s="88"/>
      <c r="E121" s="89"/>
      <c r="F121" s="89"/>
      <c r="G121" s="99"/>
      <c r="H121" s="99"/>
      <c r="I121" s="99"/>
      <c r="J121" s="89"/>
      <c r="K121" s="89"/>
      <c r="L121" s="89"/>
      <c r="M121" s="89"/>
      <c r="N121" s="89"/>
      <c r="O121" s="89"/>
      <c r="P121" s="89"/>
      <c r="Q121" s="89"/>
      <c r="R121" s="89"/>
    </row>
    <row r="122" spans="1:18" ht="9.75" customHeight="1" x14ac:dyDescent="0.25">
      <c r="A122" s="89"/>
      <c r="B122" s="88"/>
      <c r="C122" s="88"/>
      <c r="D122" s="88"/>
      <c r="E122" s="89"/>
      <c r="F122" s="89"/>
      <c r="G122" s="99"/>
      <c r="H122" s="99"/>
      <c r="I122" s="99"/>
      <c r="J122" s="89"/>
      <c r="K122" s="89"/>
      <c r="L122" s="89"/>
      <c r="M122" s="89"/>
      <c r="N122" s="89"/>
      <c r="O122" s="89"/>
      <c r="P122" s="89"/>
      <c r="Q122" s="89"/>
      <c r="R122" s="89"/>
    </row>
    <row r="123" spans="1:18" ht="9.75" customHeight="1" x14ac:dyDescent="0.25">
      <c r="A123" s="89"/>
      <c r="B123" s="88"/>
      <c r="C123" s="88"/>
      <c r="D123" s="88"/>
      <c r="E123" s="89"/>
      <c r="F123" s="89"/>
      <c r="G123" s="99"/>
      <c r="H123" s="99"/>
      <c r="I123" s="99"/>
      <c r="J123" s="89"/>
      <c r="K123" s="89"/>
      <c r="L123" s="89"/>
      <c r="M123" s="89"/>
      <c r="N123" s="89"/>
      <c r="O123" s="89"/>
      <c r="P123" s="89"/>
      <c r="Q123" s="89"/>
      <c r="R123" s="89"/>
    </row>
    <row r="124" spans="1:18" ht="9.75" customHeight="1" x14ac:dyDescent="0.25">
      <c r="A124" s="89"/>
      <c r="B124" s="88"/>
      <c r="C124" s="88"/>
      <c r="D124" s="88"/>
      <c r="E124" s="89"/>
      <c r="F124" s="89"/>
      <c r="G124" s="99"/>
      <c r="H124" s="99"/>
      <c r="I124" s="99"/>
      <c r="J124" s="89"/>
      <c r="K124" s="89"/>
      <c r="L124" s="89"/>
      <c r="M124" s="89"/>
      <c r="N124" s="89"/>
      <c r="O124" s="89"/>
      <c r="P124" s="89"/>
      <c r="Q124" s="89"/>
      <c r="R124" s="89"/>
    </row>
    <row r="125" spans="1:18" ht="9.75" customHeight="1" x14ac:dyDescent="0.25">
      <c r="A125" s="89"/>
      <c r="B125" s="88"/>
      <c r="C125" s="88"/>
      <c r="D125" s="88"/>
      <c r="E125" s="89"/>
      <c r="F125" s="89"/>
      <c r="G125" s="99"/>
      <c r="H125" s="99"/>
      <c r="I125" s="99"/>
      <c r="J125" s="89"/>
      <c r="K125" s="89"/>
      <c r="L125" s="89"/>
      <c r="M125" s="89"/>
      <c r="N125" s="89"/>
      <c r="O125" s="89"/>
      <c r="P125" s="89"/>
      <c r="Q125" s="89"/>
      <c r="R125" s="89"/>
    </row>
    <row r="126" spans="1:18" ht="9.75" customHeight="1" x14ac:dyDescent="0.25">
      <c r="A126" s="89"/>
      <c r="B126" s="88"/>
      <c r="C126" s="88"/>
      <c r="D126" s="88"/>
      <c r="E126" s="89"/>
      <c r="F126" s="89"/>
      <c r="G126" s="99"/>
      <c r="H126" s="99"/>
      <c r="I126" s="99"/>
      <c r="J126" s="89"/>
      <c r="K126" s="89"/>
      <c r="L126" s="89"/>
      <c r="M126" s="89"/>
      <c r="N126" s="89"/>
      <c r="O126" s="89"/>
      <c r="P126" s="89"/>
      <c r="Q126" s="89"/>
      <c r="R126" s="89"/>
    </row>
    <row r="127" spans="1:18" ht="9.75" customHeight="1" x14ac:dyDescent="0.25">
      <c r="A127" s="89"/>
      <c r="B127" s="88"/>
      <c r="C127" s="88"/>
      <c r="D127" s="88"/>
      <c r="E127" s="89"/>
      <c r="F127" s="89"/>
      <c r="G127" s="99"/>
      <c r="H127" s="99"/>
      <c r="I127" s="99"/>
      <c r="J127" s="89"/>
      <c r="K127" s="89"/>
      <c r="L127" s="89"/>
      <c r="M127" s="89"/>
      <c r="N127" s="89"/>
      <c r="O127" s="89"/>
      <c r="P127" s="89"/>
      <c r="Q127" s="89"/>
      <c r="R127" s="89"/>
    </row>
    <row r="128" spans="1:18" ht="9.75" customHeight="1" x14ac:dyDescent="0.25">
      <c r="A128" s="89"/>
      <c r="B128" s="88"/>
      <c r="C128" s="88"/>
      <c r="D128" s="88"/>
      <c r="E128" s="89"/>
      <c r="F128" s="89"/>
      <c r="G128" s="99"/>
      <c r="H128" s="99"/>
      <c r="I128" s="99"/>
      <c r="J128" s="89"/>
      <c r="K128" s="89"/>
      <c r="L128" s="89"/>
      <c r="M128" s="89"/>
      <c r="N128" s="89"/>
      <c r="O128" s="89"/>
      <c r="P128" s="89"/>
      <c r="Q128" s="89"/>
      <c r="R128" s="89"/>
    </row>
    <row r="129" spans="1:18" ht="9.75" customHeight="1" x14ac:dyDescent="0.25">
      <c r="A129" s="89"/>
      <c r="B129" s="88"/>
      <c r="C129" s="88"/>
      <c r="D129" s="88"/>
      <c r="E129" s="89"/>
      <c r="F129" s="89"/>
      <c r="G129" s="99"/>
      <c r="H129" s="99"/>
      <c r="I129" s="99"/>
      <c r="J129" s="89"/>
      <c r="K129" s="89"/>
      <c r="L129" s="89"/>
      <c r="M129" s="89"/>
      <c r="N129" s="89"/>
      <c r="O129" s="89"/>
      <c r="P129" s="89"/>
      <c r="Q129" s="89"/>
      <c r="R129" s="89"/>
    </row>
    <row r="130" spans="1:18" ht="9.75" customHeight="1" x14ac:dyDescent="0.25">
      <c r="A130" s="89"/>
      <c r="B130" s="88"/>
      <c r="C130" s="88"/>
      <c r="D130" s="88"/>
      <c r="E130" s="89"/>
      <c r="F130" s="89"/>
      <c r="G130" s="99"/>
      <c r="H130" s="99"/>
      <c r="I130" s="99"/>
      <c r="J130" s="89"/>
      <c r="K130" s="89"/>
      <c r="L130" s="89"/>
      <c r="M130" s="89"/>
      <c r="N130" s="89"/>
      <c r="O130" s="89"/>
      <c r="P130" s="89"/>
      <c r="Q130" s="89"/>
      <c r="R130" s="89"/>
    </row>
    <row r="131" spans="1:18" ht="9.75" customHeight="1" x14ac:dyDescent="0.25">
      <c r="A131" s="89"/>
      <c r="B131" s="88"/>
      <c r="C131" s="88"/>
      <c r="D131" s="88"/>
      <c r="E131" s="89"/>
      <c r="F131" s="89"/>
      <c r="G131" s="99"/>
      <c r="H131" s="99"/>
      <c r="I131" s="99"/>
      <c r="J131" s="89"/>
      <c r="K131" s="89"/>
      <c r="L131" s="89"/>
      <c r="M131" s="89"/>
      <c r="N131" s="89"/>
      <c r="O131" s="89"/>
      <c r="P131" s="89"/>
      <c r="Q131" s="89"/>
      <c r="R131" s="89"/>
    </row>
    <row r="132" spans="1:18" ht="9.75" customHeight="1" x14ac:dyDescent="0.25">
      <c r="A132" s="89"/>
      <c r="B132" s="88"/>
      <c r="C132" s="88"/>
      <c r="D132" s="88"/>
      <c r="E132" s="89"/>
      <c r="F132" s="89"/>
      <c r="G132" s="99"/>
      <c r="H132" s="99"/>
      <c r="I132" s="99"/>
      <c r="J132" s="89"/>
      <c r="K132" s="89"/>
      <c r="L132" s="89"/>
      <c r="M132" s="89"/>
      <c r="N132" s="89"/>
      <c r="O132" s="89"/>
      <c r="P132" s="89"/>
      <c r="Q132" s="89"/>
      <c r="R132" s="89"/>
    </row>
    <row r="133" spans="1:18" ht="9.75" customHeight="1" x14ac:dyDescent="0.25">
      <c r="A133" s="89"/>
      <c r="B133" s="88"/>
      <c r="C133" s="88"/>
      <c r="D133" s="88"/>
      <c r="E133" s="89"/>
      <c r="F133" s="89"/>
      <c r="G133" s="99"/>
      <c r="H133" s="99"/>
      <c r="I133" s="99"/>
      <c r="J133" s="89"/>
      <c r="K133" s="89"/>
      <c r="L133" s="89"/>
      <c r="M133" s="89"/>
      <c r="N133" s="89"/>
      <c r="O133" s="89"/>
      <c r="P133" s="89"/>
      <c r="Q133" s="89"/>
      <c r="R133" s="89"/>
    </row>
    <row r="134" spans="1:18" ht="9.75" customHeight="1" x14ac:dyDescent="0.25">
      <c r="A134" s="89"/>
      <c r="B134" s="88"/>
      <c r="C134" s="88"/>
      <c r="D134" s="88"/>
      <c r="E134" s="89"/>
      <c r="F134" s="89"/>
      <c r="G134" s="99"/>
      <c r="H134" s="99"/>
      <c r="I134" s="99"/>
      <c r="J134" s="89"/>
      <c r="K134" s="89"/>
      <c r="L134" s="89"/>
      <c r="M134" s="89"/>
      <c r="N134" s="89"/>
      <c r="O134" s="89"/>
      <c r="P134" s="89"/>
      <c r="Q134" s="89"/>
      <c r="R134" s="89"/>
    </row>
    <row r="135" spans="1:18" ht="9.75" customHeight="1" x14ac:dyDescent="0.25">
      <c r="A135" s="89"/>
      <c r="B135" s="88"/>
      <c r="C135" s="88"/>
      <c r="D135" s="88"/>
      <c r="E135" s="89"/>
      <c r="F135" s="89"/>
      <c r="G135" s="99"/>
      <c r="H135" s="99"/>
      <c r="I135" s="99"/>
      <c r="J135" s="89"/>
      <c r="K135" s="89"/>
      <c r="L135" s="89"/>
      <c r="M135" s="89"/>
      <c r="N135" s="89"/>
      <c r="O135" s="89"/>
      <c r="P135" s="89"/>
      <c r="Q135" s="89"/>
      <c r="R135" s="89"/>
    </row>
    <row r="136" spans="1:18" ht="9.75" customHeight="1" x14ac:dyDescent="0.25">
      <c r="A136" s="89"/>
      <c r="B136" s="88"/>
      <c r="C136" s="88"/>
      <c r="D136" s="88"/>
      <c r="E136" s="89"/>
      <c r="F136" s="89"/>
      <c r="G136" s="99"/>
      <c r="H136" s="99"/>
      <c r="I136" s="99"/>
      <c r="J136" s="89"/>
      <c r="K136" s="89"/>
      <c r="L136" s="89"/>
      <c r="M136" s="89"/>
      <c r="N136" s="89"/>
      <c r="O136" s="89"/>
      <c r="P136" s="89"/>
      <c r="Q136" s="89"/>
      <c r="R136" s="89"/>
    </row>
    <row r="137" spans="1:18" ht="9.75" customHeight="1" x14ac:dyDescent="0.25">
      <c r="A137" s="89"/>
      <c r="B137" s="88"/>
      <c r="C137" s="88"/>
      <c r="D137" s="88"/>
      <c r="E137" s="89"/>
      <c r="F137" s="89"/>
      <c r="G137" s="99"/>
      <c r="H137" s="99"/>
      <c r="I137" s="99"/>
      <c r="J137" s="89"/>
      <c r="K137" s="89"/>
      <c r="L137" s="89"/>
      <c r="M137" s="89"/>
      <c r="N137" s="89"/>
      <c r="O137" s="89"/>
      <c r="P137" s="89"/>
      <c r="Q137" s="89"/>
      <c r="R137" s="89"/>
    </row>
    <row r="138" spans="1:18" ht="9.75" customHeight="1" x14ac:dyDescent="0.25">
      <c r="A138" s="89"/>
      <c r="B138" s="88"/>
      <c r="C138" s="88"/>
      <c r="D138" s="88"/>
      <c r="E138" s="89"/>
      <c r="F138" s="89"/>
      <c r="G138" s="99"/>
      <c r="H138" s="99"/>
      <c r="I138" s="99"/>
      <c r="J138" s="89"/>
      <c r="K138" s="89"/>
      <c r="L138" s="89"/>
      <c r="M138" s="89"/>
      <c r="N138" s="89"/>
      <c r="O138" s="89"/>
      <c r="P138" s="89"/>
      <c r="Q138" s="89"/>
      <c r="R138" s="89"/>
    </row>
    <row r="139" spans="1:18" ht="9.75" customHeight="1" x14ac:dyDescent="0.25">
      <c r="A139" s="89"/>
      <c r="B139" s="88"/>
      <c r="C139" s="88"/>
      <c r="D139" s="88"/>
      <c r="E139" s="89"/>
      <c r="F139" s="89"/>
      <c r="G139" s="99"/>
      <c r="H139" s="99"/>
      <c r="I139" s="99"/>
      <c r="J139" s="89"/>
      <c r="K139" s="89"/>
      <c r="L139" s="89"/>
      <c r="M139" s="89"/>
      <c r="N139" s="89"/>
      <c r="O139" s="89"/>
      <c r="P139" s="89"/>
      <c r="Q139" s="89"/>
      <c r="R139" s="89"/>
    </row>
    <row r="140" spans="1:18" ht="9.75" customHeight="1" x14ac:dyDescent="0.25">
      <c r="A140" s="89"/>
      <c r="B140" s="88"/>
      <c r="C140" s="88"/>
      <c r="D140" s="88"/>
      <c r="E140" s="89"/>
      <c r="F140" s="89"/>
      <c r="G140" s="99"/>
      <c r="H140" s="99"/>
      <c r="I140" s="99"/>
      <c r="J140" s="89"/>
      <c r="K140" s="89"/>
      <c r="L140" s="89"/>
      <c r="M140" s="89"/>
      <c r="N140" s="89"/>
      <c r="O140" s="89"/>
      <c r="P140" s="89"/>
      <c r="Q140" s="89"/>
      <c r="R140" s="89"/>
    </row>
    <row r="141" spans="1:18" ht="9.75" customHeight="1" x14ac:dyDescent="0.25">
      <c r="A141" s="89"/>
      <c r="B141" s="88"/>
      <c r="C141" s="88"/>
      <c r="D141" s="88"/>
      <c r="E141" s="89"/>
      <c r="F141" s="89"/>
      <c r="G141" s="99"/>
      <c r="H141" s="99"/>
      <c r="I141" s="99"/>
      <c r="J141" s="89"/>
      <c r="K141" s="89"/>
      <c r="L141" s="89"/>
      <c r="M141" s="89"/>
      <c r="N141" s="89"/>
      <c r="O141" s="89"/>
      <c r="P141" s="89"/>
      <c r="Q141" s="89"/>
      <c r="R141" s="89"/>
    </row>
    <row r="142" spans="1:18" ht="9.75" customHeight="1" x14ac:dyDescent="0.25">
      <c r="A142" s="89"/>
      <c r="B142" s="88"/>
      <c r="C142" s="88"/>
      <c r="D142" s="88"/>
      <c r="E142" s="89"/>
      <c r="F142" s="89"/>
      <c r="G142" s="99"/>
      <c r="H142" s="99"/>
      <c r="I142" s="99"/>
      <c r="J142" s="89"/>
      <c r="K142" s="89"/>
      <c r="L142" s="89"/>
      <c r="M142" s="89"/>
      <c r="N142" s="89"/>
      <c r="O142" s="89"/>
      <c r="P142" s="89"/>
      <c r="Q142" s="89"/>
      <c r="R142" s="89"/>
    </row>
    <row r="143" spans="1:18" ht="9.75" customHeight="1" x14ac:dyDescent="0.25">
      <c r="A143" s="89"/>
      <c r="B143" s="88"/>
      <c r="C143" s="88"/>
      <c r="D143" s="88"/>
      <c r="E143" s="89"/>
      <c r="F143" s="89"/>
      <c r="G143" s="99"/>
      <c r="H143" s="99"/>
      <c r="I143" s="99"/>
      <c r="J143" s="89"/>
      <c r="K143" s="89"/>
      <c r="L143" s="89"/>
      <c r="M143" s="89"/>
      <c r="N143" s="89"/>
      <c r="O143" s="89"/>
      <c r="P143" s="89"/>
      <c r="Q143" s="89"/>
      <c r="R143" s="89"/>
    </row>
    <row r="144" spans="1:18" ht="9.75" customHeight="1" x14ac:dyDescent="0.25">
      <c r="A144" s="89"/>
      <c r="B144" s="88"/>
      <c r="C144" s="88"/>
      <c r="D144" s="88"/>
      <c r="E144" s="89"/>
      <c r="F144" s="89"/>
      <c r="G144" s="99"/>
      <c r="H144" s="99"/>
      <c r="I144" s="99"/>
      <c r="J144" s="89"/>
      <c r="K144" s="89"/>
      <c r="L144" s="89"/>
      <c r="M144" s="89"/>
      <c r="N144" s="89"/>
      <c r="O144" s="89"/>
      <c r="P144" s="89"/>
      <c r="Q144" s="89"/>
      <c r="R144" s="89"/>
    </row>
    <row r="145" spans="1:18" ht="9.75" customHeight="1" x14ac:dyDescent="0.25">
      <c r="A145" s="89"/>
      <c r="B145" s="88"/>
      <c r="C145" s="88"/>
      <c r="D145" s="88"/>
      <c r="E145" s="89"/>
      <c r="F145" s="89"/>
      <c r="G145" s="99"/>
      <c r="H145" s="99"/>
      <c r="I145" s="99"/>
      <c r="J145" s="89"/>
      <c r="K145" s="89"/>
      <c r="L145" s="89"/>
      <c r="M145" s="89"/>
      <c r="N145" s="89"/>
      <c r="O145" s="89"/>
      <c r="P145" s="89"/>
      <c r="Q145" s="89"/>
      <c r="R145" s="89"/>
    </row>
    <row r="146" spans="1:18" ht="9.75" customHeight="1" x14ac:dyDescent="0.25">
      <c r="A146" s="89"/>
      <c r="B146" s="88"/>
      <c r="C146" s="88"/>
      <c r="D146" s="88"/>
      <c r="E146" s="89"/>
      <c r="F146" s="89"/>
      <c r="G146" s="99"/>
      <c r="H146" s="99"/>
      <c r="I146" s="99"/>
      <c r="J146" s="89"/>
      <c r="K146" s="89"/>
      <c r="L146" s="89"/>
      <c r="M146" s="89"/>
      <c r="N146" s="89"/>
      <c r="O146" s="89"/>
      <c r="P146" s="89"/>
      <c r="Q146" s="89"/>
      <c r="R146" s="89"/>
    </row>
    <row r="147" spans="1:18" ht="9.75" customHeight="1" x14ac:dyDescent="0.25">
      <c r="A147" s="89"/>
      <c r="B147" s="88"/>
      <c r="C147" s="88"/>
      <c r="D147" s="88"/>
      <c r="E147" s="89"/>
      <c r="F147" s="89"/>
      <c r="G147" s="99"/>
      <c r="H147" s="99"/>
      <c r="I147" s="99"/>
      <c r="J147" s="89"/>
      <c r="K147" s="89"/>
      <c r="L147" s="89"/>
      <c r="M147" s="89"/>
      <c r="N147" s="89"/>
      <c r="O147" s="89"/>
      <c r="P147" s="89"/>
      <c r="Q147" s="89"/>
      <c r="R147" s="89"/>
    </row>
    <row r="148" spans="1:18" ht="9.75" customHeight="1" x14ac:dyDescent="0.25">
      <c r="A148" s="89"/>
      <c r="B148" s="88"/>
      <c r="C148" s="88"/>
      <c r="D148" s="88"/>
      <c r="E148" s="89"/>
      <c r="F148" s="89"/>
      <c r="G148" s="99"/>
      <c r="H148" s="99"/>
      <c r="I148" s="99"/>
      <c r="J148" s="89"/>
      <c r="K148" s="89"/>
      <c r="L148" s="89"/>
      <c r="M148" s="89"/>
      <c r="N148" s="89"/>
      <c r="O148" s="89"/>
      <c r="P148" s="89"/>
      <c r="Q148" s="89"/>
      <c r="R148" s="89"/>
    </row>
    <row r="149" spans="1:18" ht="9.75" customHeight="1" x14ac:dyDescent="0.25">
      <c r="A149" s="89"/>
      <c r="B149" s="88"/>
      <c r="C149" s="88"/>
      <c r="D149" s="88"/>
      <c r="E149" s="89"/>
      <c r="F149" s="89"/>
      <c r="G149" s="99"/>
      <c r="H149" s="99"/>
      <c r="I149" s="99"/>
      <c r="J149" s="89"/>
      <c r="K149" s="89"/>
      <c r="L149" s="89"/>
      <c r="M149" s="89"/>
      <c r="N149" s="89"/>
      <c r="O149" s="89"/>
      <c r="P149" s="89"/>
      <c r="Q149" s="89"/>
      <c r="R149" s="89"/>
    </row>
    <row r="150" spans="1:18" ht="9.75" customHeight="1" x14ac:dyDescent="0.25">
      <c r="A150" s="89"/>
      <c r="B150" s="88"/>
      <c r="C150" s="88"/>
      <c r="D150" s="88"/>
      <c r="E150" s="89"/>
      <c r="F150" s="89"/>
      <c r="G150" s="99"/>
      <c r="H150" s="99"/>
      <c r="I150" s="99"/>
      <c r="J150" s="89"/>
      <c r="K150" s="89"/>
      <c r="L150" s="89"/>
      <c r="M150" s="89"/>
      <c r="N150" s="89"/>
      <c r="O150" s="89"/>
      <c r="P150" s="89"/>
      <c r="Q150" s="89"/>
      <c r="R150" s="89"/>
    </row>
    <row r="151" spans="1:18" ht="9.75" customHeight="1" x14ac:dyDescent="0.25">
      <c r="A151" s="89"/>
      <c r="B151" s="88"/>
      <c r="C151" s="88"/>
      <c r="D151" s="88"/>
      <c r="E151" s="89"/>
      <c r="F151" s="89"/>
      <c r="G151" s="99"/>
      <c r="H151" s="99"/>
      <c r="I151" s="99"/>
      <c r="J151" s="89"/>
      <c r="K151" s="89"/>
      <c r="L151" s="89"/>
      <c r="M151" s="89"/>
      <c r="N151" s="89"/>
      <c r="O151" s="89"/>
      <c r="P151" s="89"/>
      <c r="Q151" s="89"/>
      <c r="R151" s="89"/>
    </row>
    <row r="152" spans="1:18" ht="9.75" customHeight="1" x14ac:dyDescent="0.25">
      <c r="A152" s="89"/>
      <c r="B152" s="88"/>
      <c r="C152" s="88"/>
      <c r="D152" s="88"/>
      <c r="E152" s="89"/>
      <c r="F152" s="89"/>
      <c r="G152" s="99"/>
      <c r="H152" s="99"/>
      <c r="I152" s="99"/>
      <c r="J152" s="89"/>
      <c r="K152" s="89"/>
      <c r="L152" s="89"/>
      <c r="M152" s="89"/>
      <c r="N152" s="89"/>
      <c r="O152" s="89"/>
      <c r="P152" s="89"/>
      <c r="Q152" s="89"/>
      <c r="R152" s="89"/>
    </row>
    <row r="153" spans="1:18" ht="9.75" customHeight="1" x14ac:dyDescent="0.25">
      <c r="A153" s="89"/>
      <c r="B153" s="88"/>
      <c r="C153" s="88"/>
      <c r="D153" s="88"/>
      <c r="E153" s="89"/>
      <c r="F153" s="89"/>
      <c r="G153" s="99"/>
      <c r="H153" s="99"/>
      <c r="I153" s="99"/>
      <c r="J153" s="89"/>
      <c r="K153" s="89"/>
      <c r="L153" s="89"/>
      <c r="M153" s="89"/>
      <c r="N153" s="89"/>
      <c r="O153" s="89"/>
      <c r="P153" s="89"/>
      <c r="Q153" s="89"/>
      <c r="R153" s="89"/>
    </row>
    <row r="154" spans="1:18" ht="9.75" customHeight="1" x14ac:dyDescent="0.25">
      <c r="A154" s="89"/>
      <c r="B154" s="88"/>
      <c r="C154" s="88"/>
      <c r="D154" s="88"/>
      <c r="E154" s="89"/>
      <c r="F154" s="89"/>
      <c r="G154" s="99"/>
      <c r="H154" s="99"/>
      <c r="I154" s="99"/>
      <c r="J154" s="89"/>
      <c r="K154" s="89"/>
      <c r="L154" s="89"/>
      <c r="M154" s="89"/>
      <c r="N154" s="89"/>
      <c r="O154" s="89"/>
      <c r="P154" s="89"/>
      <c r="Q154" s="89"/>
      <c r="R154" s="89"/>
    </row>
    <row r="155" spans="1:18" ht="9.75" customHeight="1" x14ac:dyDescent="0.25">
      <c r="A155" s="89"/>
      <c r="B155" s="88"/>
      <c r="C155" s="88"/>
      <c r="D155" s="88"/>
      <c r="E155" s="89"/>
      <c r="F155" s="89"/>
      <c r="G155" s="99"/>
      <c r="H155" s="99"/>
      <c r="I155" s="99"/>
      <c r="J155" s="89"/>
      <c r="K155" s="89"/>
      <c r="L155" s="89"/>
      <c r="M155" s="89"/>
      <c r="N155" s="89"/>
      <c r="O155" s="89"/>
      <c r="P155" s="89"/>
      <c r="Q155" s="89"/>
      <c r="R155" s="89"/>
    </row>
    <row r="156" spans="1:18" ht="9.75" customHeight="1" x14ac:dyDescent="0.25">
      <c r="A156" s="89"/>
      <c r="B156" s="88"/>
      <c r="C156" s="88"/>
      <c r="D156" s="88"/>
      <c r="E156" s="89"/>
      <c r="F156" s="89"/>
      <c r="G156" s="99"/>
      <c r="H156" s="99"/>
      <c r="I156" s="99"/>
      <c r="J156" s="89"/>
      <c r="K156" s="89"/>
      <c r="L156" s="89"/>
      <c r="M156" s="89"/>
      <c r="N156" s="89"/>
      <c r="O156" s="89"/>
      <c r="P156" s="89"/>
      <c r="Q156" s="89"/>
      <c r="R156" s="89"/>
    </row>
    <row r="157" spans="1:18" ht="9.75" customHeight="1" x14ac:dyDescent="0.25">
      <c r="A157" s="89"/>
      <c r="B157" s="88"/>
      <c r="C157" s="88"/>
      <c r="D157" s="88"/>
      <c r="E157" s="89"/>
      <c r="F157" s="89"/>
      <c r="G157" s="99"/>
      <c r="H157" s="99"/>
      <c r="I157" s="99"/>
      <c r="J157" s="89"/>
      <c r="K157" s="89"/>
      <c r="L157" s="89"/>
      <c r="M157" s="89"/>
      <c r="N157" s="89"/>
      <c r="O157" s="89"/>
      <c r="P157" s="89"/>
      <c r="Q157" s="89"/>
      <c r="R157" s="89"/>
    </row>
    <row r="158" spans="1:18" ht="9.75" customHeight="1" x14ac:dyDescent="0.25">
      <c r="A158" s="89"/>
      <c r="B158" s="88"/>
      <c r="C158" s="88"/>
      <c r="D158" s="88"/>
      <c r="E158" s="89"/>
      <c r="F158" s="89"/>
      <c r="G158" s="99"/>
      <c r="H158" s="99"/>
      <c r="I158" s="99"/>
      <c r="J158" s="89"/>
      <c r="K158" s="89"/>
      <c r="L158" s="89"/>
      <c r="M158" s="89"/>
      <c r="N158" s="89"/>
      <c r="O158" s="89"/>
      <c r="P158" s="89"/>
      <c r="Q158" s="89"/>
      <c r="R158" s="89"/>
    </row>
    <row r="159" spans="1:18" ht="9.75" customHeight="1" x14ac:dyDescent="0.25">
      <c r="A159" s="89"/>
      <c r="B159" s="88"/>
      <c r="C159" s="88"/>
      <c r="D159" s="88"/>
      <c r="E159" s="89"/>
      <c r="F159" s="89"/>
      <c r="G159" s="99"/>
      <c r="H159" s="99"/>
      <c r="I159" s="99"/>
      <c r="J159" s="89"/>
      <c r="K159" s="89"/>
      <c r="L159" s="89"/>
      <c r="M159" s="89"/>
      <c r="N159" s="89"/>
      <c r="O159" s="89"/>
      <c r="P159" s="89"/>
      <c r="Q159" s="89"/>
      <c r="R159" s="89"/>
    </row>
    <row r="160" spans="1:18" ht="9.75" customHeight="1" x14ac:dyDescent="0.25">
      <c r="A160" s="89"/>
      <c r="B160" s="88"/>
      <c r="C160" s="88"/>
      <c r="D160" s="88"/>
      <c r="E160" s="89"/>
      <c r="F160" s="89"/>
      <c r="G160" s="99"/>
      <c r="H160" s="99"/>
      <c r="I160" s="99"/>
      <c r="J160" s="89"/>
      <c r="K160" s="89"/>
      <c r="L160" s="89"/>
      <c r="M160" s="89"/>
      <c r="N160" s="89"/>
      <c r="O160" s="89"/>
      <c r="P160" s="89"/>
      <c r="Q160" s="89"/>
      <c r="R160" s="89"/>
    </row>
    <row r="161" spans="1:18" ht="9.75" customHeight="1" x14ac:dyDescent="0.25">
      <c r="A161" s="89"/>
      <c r="B161" s="88"/>
      <c r="C161" s="88"/>
      <c r="D161" s="88"/>
      <c r="E161" s="89"/>
      <c r="F161" s="89"/>
      <c r="G161" s="99"/>
      <c r="H161" s="99"/>
      <c r="I161" s="99"/>
      <c r="J161" s="89"/>
      <c r="K161" s="89"/>
      <c r="L161" s="89"/>
      <c r="M161" s="89"/>
      <c r="N161" s="89"/>
      <c r="O161" s="89"/>
      <c r="P161" s="89"/>
      <c r="Q161" s="89"/>
      <c r="R161" s="89"/>
    </row>
    <row r="162" spans="1:18" ht="9.75" customHeight="1" x14ac:dyDescent="0.25">
      <c r="A162" s="89"/>
      <c r="B162" s="88"/>
      <c r="C162" s="88"/>
      <c r="D162" s="88"/>
      <c r="E162" s="89"/>
      <c r="F162" s="89"/>
      <c r="G162" s="99"/>
      <c r="H162" s="99"/>
      <c r="I162" s="99"/>
      <c r="J162" s="89"/>
      <c r="K162" s="89"/>
      <c r="L162" s="89"/>
      <c r="M162" s="89"/>
      <c r="N162" s="89"/>
      <c r="O162" s="89"/>
      <c r="P162" s="89"/>
      <c r="Q162" s="89"/>
      <c r="R162" s="89"/>
    </row>
    <row r="163" spans="1:18" ht="9.75" customHeight="1" x14ac:dyDescent="0.25">
      <c r="A163" s="89"/>
      <c r="B163" s="88"/>
      <c r="C163" s="88"/>
      <c r="D163" s="88"/>
      <c r="E163" s="89"/>
      <c r="F163" s="89"/>
      <c r="G163" s="99"/>
      <c r="H163" s="99"/>
      <c r="I163" s="99"/>
      <c r="J163" s="89"/>
      <c r="K163" s="89"/>
      <c r="L163" s="89"/>
      <c r="M163" s="89"/>
      <c r="N163" s="89"/>
      <c r="O163" s="89"/>
      <c r="P163" s="89"/>
      <c r="Q163" s="89"/>
      <c r="R163" s="89"/>
    </row>
    <row r="164" spans="1:18" ht="9.75" customHeight="1" x14ac:dyDescent="0.25">
      <c r="A164" s="89"/>
      <c r="B164" s="88"/>
      <c r="C164" s="88"/>
      <c r="D164" s="88"/>
      <c r="E164" s="89"/>
      <c r="F164" s="89"/>
      <c r="G164" s="99"/>
      <c r="H164" s="99"/>
      <c r="I164" s="99"/>
      <c r="J164" s="89"/>
      <c r="K164" s="89"/>
      <c r="L164" s="89"/>
      <c r="M164" s="89"/>
      <c r="N164" s="89"/>
      <c r="O164" s="89"/>
      <c r="P164" s="89"/>
      <c r="Q164" s="89"/>
      <c r="R164" s="89"/>
    </row>
    <row r="165" spans="1:18" ht="9.75" customHeight="1" x14ac:dyDescent="0.25">
      <c r="A165" s="89"/>
      <c r="B165" s="88"/>
      <c r="C165" s="88"/>
      <c r="D165" s="88"/>
      <c r="E165" s="89"/>
      <c r="F165" s="89"/>
      <c r="G165" s="99"/>
      <c r="H165" s="99"/>
      <c r="I165" s="99"/>
      <c r="J165" s="89"/>
      <c r="K165" s="89"/>
      <c r="L165" s="89"/>
      <c r="M165" s="89"/>
      <c r="N165" s="89"/>
      <c r="O165" s="89"/>
      <c r="P165" s="89"/>
      <c r="Q165" s="89"/>
      <c r="R165" s="89"/>
    </row>
    <row r="166" spans="1:18" ht="9.75" customHeight="1" x14ac:dyDescent="0.25">
      <c r="A166" s="89"/>
      <c r="B166" s="88"/>
      <c r="C166" s="88"/>
      <c r="D166" s="88"/>
      <c r="E166" s="89"/>
      <c r="F166" s="89"/>
      <c r="G166" s="99"/>
      <c r="H166" s="99"/>
      <c r="I166" s="99"/>
      <c r="J166" s="89"/>
      <c r="K166" s="89"/>
      <c r="L166" s="89"/>
      <c r="M166" s="89"/>
      <c r="N166" s="89"/>
      <c r="O166" s="89"/>
      <c r="P166" s="89"/>
      <c r="Q166" s="89"/>
      <c r="R166" s="89"/>
    </row>
    <row r="167" spans="1:18" ht="9.75" customHeight="1" x14ac:dyDescent="0.25">
      <c r="A167" s="89"/>
      <c r="B167" s="88"/>
      <c r="C167" s="88"/>
      <c r="D167" s="88"/>
      <c r="E167" s="89"/>
      <c r="F167" s="89"/>
      <c r="G167" s="99"/>
      <c r="H167" s="99"/>
      <c r="I167" s="99"/>
      <c r="J167" s="89"/>
      <c r="K167" s="89"/>
      <c r="L167" s="89"/>
      <c r="M167" s="89"/>
      <c r="N167" s="89"/>
      <c r="O167" s="89"/>
      <c r="P167" s="89"/>
      <c r="Q167" s="89"/>
      <c r="R167" s="89"/>
    </row>
    <row r="168" spans="1:18" ht="9.75" customHeight="1" x14ac:dyDescent="0.25">
      <c r="A168" s="89"/>
      <c r="B168" s="88"/>
      <c r="C168" s="88"/>
      <c r="D168" s="88"/>
      <c r="E168" s="89"/>
      <c r="F168" s="89"/>
      <c r="G168" s="99"/>
      <c r="H168" s="99"/>
      <c r="I168" s="99"/>
      <c r="J168" s="89"/>
      <c r="K168" s="89"/>
      <c r="L168" s="89"/>
      <c r="M168" s="89"/>
      <c r="N168" s="89"/>
      <c r="O168" s="89"/>
      <c r="P168" s="89"/>
      <c r="Q168" s="89"/>
      <c r="R168" s="89"/>
    </row>
    <row r="169" spans="1:18" ht="9.75" customHeight="1" x14ac:dyDescent="0.25">
      <c r="A169" s="89"/>
      <c r="B169" s="88"/>
      <c r="C169" s="88"/>
      <c r="D169" s="88"/>
      <c r="E169" s="89"/>
      <c r="F169" s="89"/>
      <c r="G169" s="99"/>
      <c r="H169" s="99"/>
      <c r="I169" s="99"/>
      <c r="J169" s="89"/>
      <c r="K169" s="89"/>
      <c r="L169" s="89"/>
      <c r="M169" s="89"/>
      <c r="N169" s="89"/>
      <c r="O169" s="89"/>
      <c r="P169" s="89"/>
      <c r="Q169" s="89"/>
      <c r="R169" s="89"/>
    </row>
    <row r="170" spans="1:18" ht="9.75" customHeight="1" x14ac:dyDescent="0.25">
      <c r="A170" s="89"/>
      <c r="B170" s="88"/>
      <c r="C170" s="88"/>
      <c r="D170" s="88"/>
      <c r="E170" s="89"/>
      <c r="F170" s="89"/>
      <c r="G170" s="99"/>
      <c r="H170" s="99"/>
      <c r="I170" s="99"/>
      <c r="J170" s="89"/>
      <c r="K170" s="89"/>
      <c r="L170" s="89"/>
      <c r="M170" s="89"/>
      <c r="N170" s="89"/>
      <c r="O170" s="89"/>
      <c r="P170" s="89"/>
      <c r="Q170" s="89"/>
      <c r="R170" s="89"/>
    </row>
    <row r="171" spans="1:18" ht="9.75" customHeight="1" x14ac:dyDescent="0.25">
      <c r="A171" s="89"/>
      <c r="B171" s="88"/>
      <c r="C171" s="88"/>
      <c r="D171" s="88"/>
      <c r="E171" s="89"/>
      <c r="F171" s="89"/>
      <c r="G171" s="99"/>
      <c r="H171" s="99"/>
      <c r="I171" s="99"/>
      <c r="J171" s="89"/>
      <c r="K171" s="89"/>
      <c r="L171" s="89"/>
      <c r="M171" s="89"/>
      <c r="N171" s="89"/>
      <c r="O171" s="89"/>
      <c r="P171" s="89"/>
      <c r="Q171" s="89"/>
      <c r="R171" s="89"/>
    </row>
    <row r="172" spans="1:18" ht="9.75" customHeight="1" x14ac:dyDescent="0.25">
      <c r="A172" s="89"/>
      <c r="B172" s="88"/>
      <c r="C172" s="88"/>
      <c r="D172" s="88"/>
      <c r="E172" s="89"/>
      <c r="F172" s="89"/>
      <c r="G172" s="99"/>
      <c r="H172" s="99"/>
      <c r="I172" s="99"/>
      <c r="J172" s="89"/>
      <c r="K172" s="89"/>
      <c r="L172" s="89"/>
      <c r="M172" s="89"/>
      <c r="N172" s="89"/>
      <c r="O172" s="89"/>
      <c r="P172" s="89"/>
      <c r="Q172" s="89"/>
      <c r="R172" s="89"/>
    </row>
    <row r="173" spans="1:18" ht="9.75" customHeight="1" x14ac:dyDescent="0.25">
      <c r="A173" s="89"/>
      <c r="B173" s="88"/>
      <c r="C173" s="88"/>
      <c r="D173" s="88"/>
      <c r="E173" s="89"/>
      <c r="F173" s="89"/>
      <c r="G173" s="99"/>
      <c r="H173" s="99"/>
      <c r="I173" s="99"/>
      <c r="J173" s="89"/>
      <c r="K173" s="89"/>
      <c r="L173" s="89"/>
      <c r="M173" s="89"/>
      <c r="N173" s="89"/>
      <c r="O173" s="89"/>
      <c r="P173" s="89"/>
      <c r="Q173" s="89"/>
      <c r="R173" s="89"/>
    </row>
    <row r="174" spans="1:18" ht="9.75" customHeight="1" x14ac:dyDescent="0.25">
      <c r="A174" s="89"/>
      <c r="B174" s="88"/>
      <c r="C174" s="88"/>
      <c r="D174" s="88"/>
      <c r="E174" s="89"/>
      <c r="F174" s="89"/>
      <c r="G174" s="99"/>
      <c r="H174" s="99"/>
      <c r="I174" s="99"/>
      <c r="J174" s="89"/>
      <c r="K174" s="89"/>
      <c r="L174" s="89"/>
      <c r="M174" s="89"/>
      <c r="N174" s="89"/>
      <c r="O174" s="89"/>
      <c r="P174" s="89"/>
      <c r="Q174" s="89"/>
      <c r="R174" s="89"/>
    </row>
    <row r="175" spans="1:18" ht="9.75" customHeight="1" x14ac:dyDescent="0.25">
      <c r="A175" s="89"/>
      <c r="B175" s="88"/>
      <c r="C175" s="88"/>
      <c r="D175" s="88"/>
      <c r="E175" s="89"/>
      <c r="F175" s="89"/>
      <c r="G175" s="99"/>
      <c r="H175" s="99"/>
      <c r="I175" s="99"/>
      <c r="J175" s="89"/>
      <c r="K175" s="89"/>
      <c r="L175" s="89"/>
      <c r="M175" s="89"/>
      <c r="N175" s="89"/>
      <c r="O175" s="89"/>
      <c r="P175" s="89"/>
      <c r="Q175" s="89"/>
      <c r="R175" s="89"/>
    </row>
    <row r="176" spans="1:18" ht="9.75" customHeight="1" x14ac:dyDescent="0.25">
      <c r="A176" s="89"/>
      <c r="B176" s="88"/>
      <c r="C176" s="88"/>
      <c r="D176" s="88"/>
      <c r="E176" s="89"/>
      <c r="F176" s="89"/>
      <c r="G176" s="99"/>
      <c r="H176" s="99"/>
      <c r="I176" s="99"/>
      <c r="J176" s="89"/>
      <c r="K176" s="89"/>
      <c r="L176" s="89"/>
      <c r="M176" s="89"/>
      <c r="N176" s="89"/>
      <c r="O176" s="89"/>
      <c r="P176" s="89"/>
      <c r="Q176" s="89"/>
      <c r="R176" s="89"/>
    </row>
    <row r="177" spans="1:18" ht="9.75" customHeight="1" x14ac:dyDescent="0.25">
      <c r="A177" s="89"/>
      <c r="B177" s="88"/>
      <c r="C177" s="88"/>
      <c r="D177" s="88"/>
      <c r="E177" s="89"/>
      <c r="F177" s="89"/>
      <c r="G177" s="99"/>
      <c r="H177" s="99"/>
      <c r="I177" s="99"/>
      <c r="J177" s="89"/>
      <c r="K177" s="89"/>
      <c r="L177" s="89"/>
      <c r="M177" s="89"/>
      <c r="N177" s="89"/>
      <c r="O177" s="89"/>
      <c r="P177" s="89"/>
      <c r="Q177" s="89"/>
      <c r="R177" s="89"/>
    </row>
    <row r="178" spans="1:18" ht="9.75" customHeight="1" x14ac:dyDescent="0.25">
      <c r="A178" s="89"/>
      <c r="B178" s="88"/>
      <c r="C178" s="88"/>
      <c r="D178" s="88"/>
      <c r="E178" s="89"/>
      <c r="F178" s="89"/>
      <c r="G178" s="99"/>
      <c r="H178" s="99"/>
      <c r="I178" s="99"/>
      <c r="J178" s="89"/>
      <c r="K178" s="89"/>
      <c r="L178" s="89"/>
      <c r="M178" s="89"/>
      <c r="N178" s="89"/>
      <c r="O178" s="89"/>
      <c r="P178" s="89"/>
      <c r="Q178" s="89"/>
      <c r="R178" s="89"/>
    </row>
    <row r="179" spans="1:18" ht="9.75" customHeight="1" x14ac:dyDescent="0.25">
      <c r="A179" s="89"/>
      <c r="B179" s="88"/>
      <c r="C179" s="88"/>
      <c r="D179" s="88"/>
      <c r="E179" s="89"/>
      <c r="F179" s="89"/>
      <c r="G179" s="99"/>
      <c r="H179" s="99"/>
      <c r="I179" s="99"/>
      <c r="J179" s="89"/>
      <c r="K179" s="89"/>
      <c r="L179" s="89"/>
      <c r="M179" s="89"/>
      <c r="N179" s="89"/>
      <c r="O179" s="89"/>
      <c r="P179" s="89"/>
      <c r="Q179" s="89"/>
      <c r="R179" s="89"/>
    </row>
  </sheetData>
  <mergeCells count="5">
    <mergeCell ref="E33:F33"/>
    <mergeCell ref="A23:A24"/>
    <mergeCell ref="B23:B24"/>
    <mergeCell ref="A28:A29"/>
    <mergeCell ref="B28:B29"/>
  </mergeCells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168"/>
  <sheetViews>
    <sheetView topLeftCell="A35" workbookViewId="0">
      <selection activeCell="H48" sqref="H48"/>
    </sheetView>
  </sheetViews>
  <sheetFormatPr defaultColWidth="14.42578125" defaultRowHeight="15" x14ac:dyDescent="0.25"/>
  <cols>
    <col min="1" max="1" width="14.42578125" style="96"/>
    <col min="2" max="2" width="12.7109375" style="96" customWidth="1"/>
    <col min="3" max="4" width="8.28515625" style="96" customWidth="1"/>
    <col min="5" max="5" width="12.140625" style="96" customWidth="1"/>
    <col min="6" max="7" width="7.5703125" style="96" customWidth="1"/>
    <col min="8" max="8" width="6.7109375" style="96" customWidth="1"/>
    <col min="9" max="9" width="7" style="96" bestFit="1" customWidth="1"/>
    <col min="10" max="10" width="7.28515625" style="96" customWidth="1"/>
    <col min="11" max="11" width="9.7109375" style="96" customWidth="1"/>
    <col min="12" max="15" width="7.85546875" style="96" customWidth="1"/>
    <col min="16" max="16384" width="14.42578125" style="96"/>
  </cols>
  <sheetData>
    <row r="1" spans="2:10" ht="45.75" x14ac:dyDescent="0.25">
      <c r="B1" s="94" t="s">
        <v>0</v>
      </c>
      <c r="C1" s="95" t="s">
        <v>149</v>
      </c>
      <c r="D1" s="95" t="s">
        <v>4</v>
      </c>
      <c r="E1" s="95" t="s">
        <v>5</v>
      </c>
      <c r="F1" s="95" t="s">
        <v>6</v>
      </c>
      <c r="G1" s="95" t="s">
        <v>7</v>
      </c>
      <c r="H1" s="95" t="s">
        <v>8</v>
      </c>
      <c r="I1" s="95" t="s">
        <v>96</v>
      </c>
      <c r="J1" s="95" t="s">
        <v>97</v>
      </c>
    </row>
    <row r="2" spans="2:10" x14ac:dyDescent="0.25">
      <c r="B2" s="114" t="s">
        <v>16</v>
      </c>
      <c r="C2" s="125">
        <v>1.32</v>
      </c>
      <c r="D2" s="126">
        <v>8404.2999999999993</v>
      </c>
      <c r="E2" s="127">
        <f t="shared" ref="E2:E16" si="0">C2*D2</f>
        <v>11093.675999999999</v>
      </c>
      <c r="F2" s="128">
        <v>6</v>
      </c>
      <c r="G2" s="128">
        <v>556</v>
      </c>
      <c r="H2" s="129">
        <v>478</v>
      </c>
      <c r="I2" s="129">
        <f t="shared" ref="I2:I16" si="1">E2+F2-G2</f>
        <v>10543.675999999999</v>
      </c>
      <c r="J2" s="129">
        <f t="shared" ref="J2:J16" si="2">I2/H2</f>
        <v>22.057899581589957</v>
      </c>
    </row>
    <row r="3" spans="2:10" x14ac:dyDescent="0.25">
      <c r="B3" s="114" t="s">
        <v>19</v>
      </c>
      <c r="C3" s="125">
        <v>7.6</v>
      </c>
      <c r="D3" s="126">
        <v>302</v>
      </c>
      <c r="E3" s="127">
        <f t="shared" si="0"/>
        <v>2295.1999999999998</v>
      </c>
      <c r="F3" s="128">
        <v>494</v>
      </c>
      <c r="G3" s="128">
        <v>283</v>
      </c>
      <c r="H3" s="129">
        <v>160</v>
      </c>
      <c r="I3" s="129">
        <f t="shared" si="1"/>
        <v>2506.1999999999998</v>
      </c>
      <c r="J3" s="129">
        <f t="shared" si="2"/>
        <v>15.663749999999999</v>
      </c>
    </row>
    <row r="4" spans="2:10" x14ac:dyDescent="0.25">
      <c r="B4" s="114" t="s">
        <v>22</v>
      </c>
      <c r="C4" s="125">
        <v>13.85</v>
      </c>
      <c r="D4" s="126">
        <v>431.3</v>
      </c>
      <c r="E4" s="127">
        <f t="shared" si="0"/>
        <v>5973.5050000000001</v>
      </c>
      <c r="F4" s="128">
        <v>287</v>
      </c>
      <c r="G4" s="128">
        <v>398</v>
      </c>
      <c r="H4" s="129">
        <v>378</v>
      </c>
      <c r="I4" s="129">
        <f t="shared" si="1"/>
        <v>5862.5050000000001</v>
      </c>
      <c r="J4" s="129">
        <f t="shared" si="2"/>
        <v>15.509272486772486</v>
      </c>
    </row>
    <row r="5" spans="2:10" x14ac:dyDescent="0.25">
      <c r="B5" s="114" t="s">
        <v>25</v>
      </c>
      <c r="C5" s="125">
        <v>154.94</v>
      </c>
      <c r="D5" s="126">
        <v>105.2</v>
      </c>
      <c r="E5" s="127">
        <f t="shared" si="0"/>
        <v>16299.688</v>
      </c>
      <c r="F5" s="128">
        <v>64</v>
      </c>
      <c r="G5" s="128">
        <v>989</v>
      </c>
      <c r="H5" s="129">
        <v>733</v>
      </c>
      <c r="I5" s="129">
        <f t="shared" si="1"/>
        <v>15374.688</v>
      </c>
      <c r="J5" s="129">
        <f t="shared" si="2"/>
        <v>20.975017735334244</v>
      </c>
    </row>
    <row r="6" spans="2:10" x14ac:dyDescent="0.25">
      <c r="B6" s="114" t="s">
        <v>27</v>
      </c>
      <c r="C6" s="125">
        <v>1.83</v>
      </c>
      <c r="D6" s="126">
        <v>1453.6</v>
      </c>
      <c r="E6" s="127">
        <f t="shared" si="0"/>
        <v>2660.0879999999997</v>
      </c>
      <c r="F6" s="128">
        <v>85</v>
      </c>
      <c r="G6" s="128">
        <v>280</v>
      </c>
      <c r="H6" s="129">
        <v>164</v>
      </c>
      <c r="I6" s="129">
        <f t="shared" si="1"/>
        <v>2465.0879999999997</v>
      </c>
      <c r="J6" s="129">
        <f t="shared" si="2"/>
        <v>15.031024390243902</v>
      </c>
    </row>
    <row r="7" spans="2:10" x14ac:dyDescent="0.25">
      <c r="B7" s="114" t="s">
        <v>28</v>
      </c>
      <c r="C7" s="125">
        <v>113.11</v>
      </c>
      <c r="D7" s="126">
        <v>490.6</v>
      </c>
      <c r="E7" s="127">
        <f t="shared" si="0"/>
        <v>55491.766000000003</v>
      </c>
      <c r="F7" s="128">
        <v>5266</v>
      </c>
      <c r="G7" s="128">
        <v>2802</v>
      </c>
      <c r="H7" s="129">
        <v>5295</v>
      </c>
      <c r="I7" s="129">
        <f t="shared" si="1"/>
        <v>57955.766000000003</v>
      </c>
      <c r="J7" s="129">
        <f t="shared" si="2"/>
        <v>10.945376015108593</v>
      </c>
    </row>
    <row r="8" spans="2:10" x14ac:dyDescent="0.25">
      <c r="B8" s="114" t="s">
        <v>29</v>
      </c>
      <c r="C8" s="125">
        <v>41.35</v>
      </c>
      <c r="D8" s="126">
        <v>575.79999999999995</v>
      </c>
      <c r="E8" s="127">
        <f t="shared" si="0"/>
        <v>23809.329999999998</v>
      </c>
      <c r="F8" s="128">
        <v>701</v>
      </c>
      <c r="G8" s="128">
        <v>1213</v>
      </c>
      <c r="H8" s="129">
        <v>1572</v>
      </c>
      <c r="I8" s="129">
        <f t="shared" si="1"/>
        <v>23297.329999999998</v>
      </c>
      <c r="J8" s="129">
        <f t="shared" si="2"/>
        <v>14.8201844783715</v>
      </c>
    </row>
    <row r="9" spans="2:10" x14ac:dyDescent="0.25">
      <c r="B9" s="114" t="s">
        <v>32</v>
      </c>
      <c r="C9" s="125">
        <v>44.56</v>
      </c>
      <c r="D9" s="126">
        <v>126.3</v>
      </c>
      <c r="E9" s="127">
        <f t="shared" si="0"/>
        <v>5627.9279999999999</v>
      </c>
      <c r="F9" s="128">
        <v>372</v>
      </c>
      <c r="G9" s="128">
        <v>487</v>
      </c>
      <c r="H9" s="129">
        <v>512</v>
      </c>
      <c r="I9" s="129">
        <f t="shared" si="1"/>
        <v>5512.9279999999999</v>
      </c>
      <c r="J9" s="129">
        <f t="shared" si="2"/>
        <v>10.7674375</v>
      </c>
    </row>
    <row r="10" spans="2:10" x14ac:dyDescent="0.25">
      <c r="B10" s="114" t="s">
        <v>35</v>
      </c>
      <c r="C10" s="125">
        <v>78.069999999999993</v>
      </c>
      <c r="D10" s="126">
        <v>30.6</v>
      </c>
      <c r="E10" s="127">
        <f t="shared" si="0"/>
        <v>2388.942</v>
      </c>
      <c r="F10" s="128">
        <v>75</v>
      </c>
      <c r="G10" s="128">
        <v>196</v>
      </c>
      <c r="H10" s="129">
        <v>194</v>
      </c>
      <c r="I10" s="129">
        <f t="shared" si="1"/>
        <v>2267.942</v>
      </c>
      <c r="J10" s="129">
        <f t="shared" si="2"/>
        <v>11.690422680412372</v>
      </c>
    </row>
    <row r="11" spans="2:10" x14ac:dyDescent="0.25">
      <c r="B11" s="114" t="s">
        <v>36</v>
      </c>
      <c r="C11" s="125">
        <v>0.7</v>
      </c>
      <c r="D11" s="126">
        <v>1713.7</v>
      </c>
      <c r="E11" s="127">
        <f t="shared" si="0"/>
        <v>1199.5899999999999</v>
      </c>
      <c r="F11" s="128">
        <v>65</v>
      </c>
      <c r="G11" s="128">
        <v>47</v>
      </c>
      <c r="H11" s="129">
        <v>44</v>
      </c>
      <c r="I11" s="129">
        <f t="shared" si="1"/>
        <v>1217.5899999999999</v>
      </c>
      <c r="J11" s="129">
        <f t="shared" si="2"/>
        <v>27.672499999999999</v>
      </c>
    </row>
    <row r="12" spans="2:10" x14ac:dyDescent="0.25">
      <c r="B12" s="114" t="s">
        <v>0</v>
      </c>
      <c r="C12" s="125">
        <v>40.39</v>
      </c>
      <c r="D12" s="126">
        <v>301.60000000000002</v>
      </c>
      <c r="E12" s="127">
        <f t="shared" si="0"/>
        <v>12181.624000000002</v>
      </c>
      <c r="F12" s="128">
        <v>18</v>
      </c>
      <c r="G12" s="128">
        <v>684</v>
      </c>
      <c r="H12" s="129">
        <v>935</v>
      </c>
      <c r="I12" s="129">
        <f t="shared" si="1"/>
        <v>11515.624000000002</v>
      </c>
      <c r="J12" s="129">
        <f t="shared" si="2"/>
        <v>12.31617540106952</v>
      </c>
    </row>
    <row r="13" spans="2:10" x14ac:dyDescent="0.25">
      <c r="B13" s="114" t="s">
        <v>37</v>
      </c>
      <c r="C13" s="125">
        <v>84.41</v>
      </c>
      <c r="D13" s="126">
        <v>148.69999999999999</v>
      </c>
      <c r="E13" s="127">
        <f t="shared" si="0"/>
        <v>12551.766999999998</v>
      </c>
      <c r="F13" s="128">
        <v>83</v>
      </c>
      <c r="G13" s="128">
        <v>2517</v>
      </c>
      <c r="H13" s="129">
        <v>1214</v>
      </c>
      <c r="I13" s="129">
        <f t="shared" si="1"/>
        <v>10117.766999999998</v>
      </c>
      <c r="J13" s="129">
        <f t="shared" si="2"/>
        <v>8.3342397034596356</v>
      </c>
    </row>
    <row r="14" spans="2:10" x14ac:dyDescent="0.25">
      <c r="B14" s="114" t="s">
        <v>38</v>
      </c>
      <c r="C14" s="125">
        <v>108.92</v>
      </c>
      <c r="D14" s="126">
        <v>126.3</v>
      </c>
      <c r="E14" s="127">
        <f t="shared" si="0"/>
        <v>13756.596</v>
      </c>
      <c r="F14" s="128">
        <v>4464</v>
      </c>
      <c r="G14" s="128">
        <v>3125</v>
      </c>
      <c r="H14" s="129">
        <v>1957</v>
      </c>
      <c r="I14" s="129">
        <f t="shared" si="1"/>
        <v>15095.595999999998</v>
      </c>
      <c r="J14" s="129">
        <f t="shared" si="2"/>
        <v>7.7136412876852312</v>
      </c>
    </row>
    <row r="15" spans="2:10" x14ac:dyDescent="0.25">
      <c r="B15" s="114" t="s">
        <v>39</v>
      </c>
      <c r="C15" s="125">
        <v>90.4</v>
      </c>
      <c r="D15" s="126">
        <v>97.8</v>
      </c>
      <c r="E15" s="127">
        <f t="shared" si="0"/>
        <v>8841.1200000000008</v>
      </c>
      <c r="F15" s="128">
        <v>201</v>
      </c>
      <c r="G15" s="128">
        <v>461</v>
      </c>
      <c r="H15" s="129">
        <v>661</v>
      </c>
      <c r="I15" s="129">
        <f t="shared" si="1"/>
        <v>8581.1200000000008</v>
      </c>
      <c r="J15" s="129">
        <f t="shared" si="2"/>
        <v>12.982027231467475</v>
      </c>
    </row>
    <row r="16" spans="2:10" x14ac:dyDescent="0.25">
      <c r="B16" s="114" t="s">
        <v>40</v>
      </c>
      <c r="C16" s="125">
        <v>41.65</v>
      </c>
      <c r="D16" s="126">
        <v>129.6</v>
      </c>
      <c r="E16" s="127">
        <f t="shared" si="0"/>
        <v>5397.8399999999992</v>
      </c>
      <c r="F16" s="128">
        <v>66</v>
      </c>
      <c r="G16" s="128">
        <v>208</v>
      </c>
      <c r="H16" s="129">
        <v>361</v>
      </c>
      <c r="I16" s="129">
        <f t="shared" si="1"/>
        <v>5255.8399999999992</v>
      </c>
      <c r="J16" s="129">
        <f t="shared" si="2"/>
        <v>14.559113573407201</v>
      </c>
    </row>
    <row r="17" spans="2:15" x14ac:dyDescent="0.25">
      <c r="B17" s="114"/>
      <c r="C17" s="115"/>
      <c r="D17" s="115"/>
      <c r="E17" s="115"/>
      <c r="F17" s="114"/>
      <c r="G17" s="114"/>
      <c r="H17" s="130" t="s">
        <v>86</v>
      </c>
      <c r="I17" s="130"/>
      <c r="J17" s="131">
        <f>AVERAGE(J2:J16)</f>
        <v>14.735872137661476</v>
      </c>
    </row>
    <row r="18" spans="2:15" x14ac:dyDescent="0.25">
      <c r="B18" s="114"/>
      <c r="C18" s="115"/>
      <c r="D18" s="115"/>
      <c r="E18" s="115"/>
      <c r="F18" s="114"/>
      <c r="G18" s="114"/>
      <c r="H18" s="128"/>
      <c r="I18" s="128"/>
      <c r="J18" s="114"/>
      <c r="K18" s="114"/>
      <c r="L18" s="114"/>
      <c r="M18" s="114"/>
      <c r="N18" s="114"/>
      <c r="O18" s="114"/>
    </row>
    <row r="19" spans="2:15" x14ac:dyDescent="0.25">
      <c r="B19" s="114"/>
      <c r="C19" s="132" t="s">
        <v>99</v>
      </c>
      <c r="D19" s="127">
        <f>J17</f>
        <v>14.735872137661476</v>
      </c>
      <c r="E19" s="115"/>
      <c r="F19" s="114"/>
      <c r="G19" s="114"/>
      <c r="H19" s="128"/>
      <c r="I19" s="128"/>
      <c r="J19" s="114"/>
      <c r="K19" s="114"/>
      <c r="L19" s="114"/>
      <c r="M19" s="114"/>
      <c r="N19" s="114"/>
      <c r="O19" s="114"/>
    </row>
    <row r="20" spans="2:15" ht="15.75" thickBot="1" x14ac:dyDescent="0.3">
      <c r="B20" s="114"/>
      <c r="C20" s="132" t="s">
        <v>60</v>
      </c>
      <c r="D20" s="115">
        <v>652</v>
      </c>
      <c r="E20" s="115"/>
      <c r="F20" s="114"/>
      <c r="G20" s="114"/>
      <c r="H20" s="128"/>
      <c r="I20" s="128"/>
      <c r="J20" s="114"/>
      <c r="K20" s="114"/>
      <c r="L20" s="114"/>
      <c r="M20" s="114"/>
      <c r="N20" s="114"/>
      <c r="O20" s="114"/>
    </row>
    <row r="21" spans="2:15" x14ac:dyDescent="0.25">
      <c r="B21" s="179" t="s">
        <v>102</v>
      </c>
      <c r="C21" s="181" t="s">
        <v>153</v>
      </c>
      <c r="D21" s="183" t="s">
        <v>163</v>
      </c>
      <c r="E21" s="185" t="s">
        <v>164</v>
      </c>
      <c r="F21" s="186" t="s">
        <v>60</v>
      </c>
      <c r="G21" s="114"/>
      <c r="H21" s="128"/>
      <c r="I21" s="128"/>
      <c r="J21" s="114"/>
      <c r="K21" s="114"/>
      <c r="L21" s="114"/>
      <c r="M21" s="114"/>
      <c r="N21" s="114"/>
      <c r="O21" s="114"/>
    </row>
    <row r="22" spans="2:15" ht="15.75" thickBot="1" x14ac:dyDescent="0.3">
      <c r="B22" s="180"/>
      <c r="C22" s="182"/>
      <c r="D22" s="184"/>
      <c r="E22" s="182"/>
      <c r="F22" s="187"/>
      <c r="G22" s="114"/>
      <c r="H22" s="128"/>
      <c r="I22" s="128"/>
      <c r="J22" s="114"/>
      <c r="K22" s="114"/>
      <c r="L22" s="114"/>
      <c r="M22" s="114"/>
      <c r="N22" s="114"/>
      <c r="O22" s="114"/>
    </row>
    <row r="23" spans="2:15" x14ac:dyDescent="0.25">
      <c r="B23" s="114"/>
      <c r="C23" s="132"/>
      <c r="D23" s="115"/>
      <c r="E23" s="115"/>
      <c r="F23" s="114"/>
      <c r="G23" s="114"/>
      <c r="H23" s="128"/>
      <c r="I23" s="128"/>
      <c r="J23" s="114"/>
      <c r="K23" s="114"/>
      <c r="L23" s="114"/>
      <c r="M23" s="114"/>
      <c r="N23" s="114"/>
      <c r="O23" s="114"/>
    </row>
    <row r="24" spans="2:15" x14ac:dyDescent="0.25">
      <c r="B24" s="114"/>
      <c r="C24" s="123" t="s">
        <v>102</v>
      </c>
      <c r="D24" s="124">
        <f>D20*D19</f>
        <v>9607.7886337552827</v>
      </c>
      <c r="E24" s="115"/>
      <c r="F24" s="114"/>
      <c r="G24" s="114"/>
      <c r="H24" s="128"/>
      <c r="I24" s="128"/>
      <c r="J24" s="114"/>
      <c r="K24" s="114"/>
      <c r="L24" s="114"/>
      <c r="M24" s="114"/>
      <c r="N24" s="114"/>
      <c r="O24" s="114"/>
    </row>
    <row r="25" spans="2:15" x14ac:dyDescent="0.25">
      <c r="B25" s="114"/>
      <c r="C25" s="123"/>
      <c r="D25" s="124"/>
      <c r="E25" s="115"/>
      <c r="F25" s="114"/>
      <c r="G25" s="114"/>
      <c r="H25" s="128"/>
      <c r="I25" s="128"/>
      <c r="J25" s="114"/>
      <c r="K25" s="114"/>
      <c r="L25" s="114"/>
      <c r="M25" s="114"/>
      <c r="N25" s="114"/>
      <c r="O25" s="114"/>
    </row>
    <row r="26" spans="2:15" x14ac:dyDescent="0.25">
      <c r="B26" s="114" t="s">
        <v>166</v>
      </c>
      <c r="C26" s="123"/>
      <c r="D26" s="124"/>
      <c r="E26" s="115"/>
      <c r="F26" s="114"/>
      <c r="G26" s="114"/>
      <c r="H26" s="128"/>
      <c r="I26" s="128"/>
      <c r="J26" s="114"/>
      <c r="K26" s="114"/>
      <c r="L26" s="114"/>
      <c r="M26" s="114"/>
      <c r="N26" s="114"/>
      <c r="O26" s="114"/>
    </row>
    <row r="27" spans="2:15" x14ac:dyDescent="0.25">
      <c r="B27" s="114" t="s">
        <v>98</v>
      </c>
      <c r="C27" s="114"/>
      <c r="D27" s="124"/>
      <c r="E27" s="115"/>
      <c r="F27" s="114"/>
      <c r="G27" s="114"/>
      <c r="H27" s="114"/>
      <c r="I27" s="114"/>
      <c r="J27" s="114"/>
      <c r="K27" s="114"/>
      <c r="L27" s="114"/>
      <c r="M27" s="114"/>
      <c r="N27" s="114"/>
      <c r="O27" s="114"/>
    </row>
    <row r="28" spans="2:15" x14ac:dyDescent="0.25">
      <c r="B28" s="132" t="s">
        <v>100</v>
      </c>
      <c r="C28" s="114">
        <v>299.5</v>
      </c>
      <c r="D28" s="124"/>
      <c r="E28" s="115"/>
      <c r="F28" s="114"/>
      <c r="G28" s="114"/>
      <c r="H28" s="114"/>
      <c r="I28" s="114"/>
      <c r="J28" s="114"/>
      <c r="K28" s="114"/>
      <c r="L28" s="114"/>
      <c r="M28" s="114"/>
      <c r="N28" s="114"/>
      <c r="O28" s="114"/>
    </row>
    <row r="29" spans="2:15" x14ac:dyDescent="0.25">
      <c r="B29" s="132" t="s">
        <v>101</v>
      </c>
      <c r="C29" s="114">
        <v>191.7</v>
      </c>
      <c r="D29" s="124"/>
      <c r="E29" s="115"/>
      <c r="F29" s="114"/>
      <c r="G29" s="114"/>
      <c r="H29" s="114"/>
      <c r="I29" s="114"/>
      <c r="J29" s="114"/>
      <c r="K29" s="114"/>
      <c r="L29" s="114"/>
      <c r="M29" s="114"/>
      <c r="N29" s="114"/>
      <c r="O29" s="114"/>
    </row>
    <row r="30" spans="2:15" x14ac:dyDescent="0.25">
      <c r="B30" s="132" t="s">
        <v>103</v>
      </c>
      <c r="C30" s="114">
        <v>600</v>
      </c>
      <c r="D30" s="124"/>
      <c r="E30" s="115"/>
      <c r="F30" s="114"/>
      <c r="G30" s="114"/>
      <c r="H30" s="114"/>
      <c r="I30" s="114"/>
      <c r="J30" s="114"/>
      <c r="K30" s="114"/>
      <c r="L30" s="114"/>
      <c r="M30" s="114"/>
      <c r="N30" s="114"/>
      <c r="O30" s="114"/>
    </row>
    <row r="31" spans="2:15" x14ac:dyDescent="0.25">
      <c r="B31" s="123" t="s">
        <v>171</v>
      </c>
      <c r="C31" s="130">
        <f>SUM(C28:C30)</f>
        <v>1091.2</v>
      </c>
      <c r="D31" s="124"/>
      <c r="E31" s="115"/>
      <c r="F31" s="114"/>
      <c r="G31" s="114"/>
      <c r="H31" s="114"/>
      <c r="I31" s="114"/>
      <c r="J31" s="114"/>
      <c r="K31" s="114"/>
      <c r="L31" s="114"/>
      <c r="M31" s="114"/>
      <c r="N31" s="114"/>
      <c r="O31" s="114"/>
    </row>
    <row r="32" spans="2:15" x14ac:dyDescent="0.25">
      <c r="B32" s="114" t="s">
        <v>105</v>
      </c>
      <c r="C32" s="114"/>
      <c r="D32" s="124"/>
      <c r="E32" s="115"/>
      <c r="F32" s="114"/>
      <c r="G32" s="114"/>
      <c r="H32" s="114"/>
      <c r="I32" s="114"/>
      <c r="J32" s="114"/>
      <c r="K32" s="114"/>
      <c r="L32" s="114"/>
      <c r="M32" s="114"/>
      <c r="N32" s="114"/>
      <c r="O32" s="114"/>
    </row>
    <row r="33" spans="2:15" x14ac:dyDescent="0.25">
      <c r="B33" s="114" t="s">
        <v>106</v>
      </c>
      <c r="C33" s="114">
        <v>116.3</v>
      </c>
      <c r="D33" s="124"/>
      <c r="E33" s="115"/>
      <c r="F33" s="114"/>
      <c r="G33" s="114"/>
      <c r="H33" s="114"/>
      <c r="I33" s="114"/>
      <c r="J33" s="114"/>
      <c r="K33" s="114"/>
      <c r="L33" s="114"/>
      <c r="M33" s="114"/>
      <c r="N33" s="114"/>
      <c r="O33" s="114"/>
    </row>
    <row r="34" spans="2:15" ht="15.75" thickBot="1" x14ac:dyDescent="0.3">
      <c r="B34" s="121" t="s">
        <v>104</v>
      </c>
      <c r="C34" s="121">
        <f>C31-C33</f>
        <v>974.90000000000009</v>
      </c>
      <c r="D34" s="124"/>
      <c r="E34" s="115"/>
      <c r="F34" s="114"/>
      <c r="G34" s="114"/>
      <c r="H34" s="114"/>
      <c r="I34" s="114"/>
      <c r="J34" s="114"/>
      <c r="K34" s="114"/>
      <c r="L34" s="114"/>
      <c r="M34" s="114"/>
      <c r="N34" s="114"/>
      <c r="O34" s="114"/>
    </row>
    <row r="35" spans="2:15" ht="15.75" thickTop="1" x14ac:dyDescent="0.25">
      <c r="B35" s="114"/>
      <c r="C35" s="123"/>
      <c r="D35" s="124"/>
      <c r="E35" s="115"/>
      <c r="F35" s="114"/>
      <c r="G35" s="114"/>
      <c r="H35" s="114"/>
      <c r="I35" s="114"/>
      <c r="J35" s="114"/>
      <c r="K35" s="114"/>
      <c r="L35" s="114"/>
      <c r="M35" s="114"/>
      <c r="N35" s="114"/>
      <c r="O35" s="114"/>
    </row>
    <row r="36" spans="2:15" x14ac:dyDescent="0.25">
      <c r="B36" s="114" t="s">
        <v>167</v>
      </c>
      <c r="C36" s="115"/>
      <c r="D36" s="115"/>
      <c r="E36" s="115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2:15" x14ac:dyDescent="0.25">
      <c r="B37" s="114"/>
      <c r="C37" s="115" t="s">
        <v>102</v>
      </c>
      <c r="D37" s="120">
        <f>D24</f>
        <v>9607.7886337552827</v>
      </c>
      <c r="E37" s="115"/>
      <c r="F37" s="114"/>
      <c r="G37" s="114"/>
      <c r="H37" s="114"/>
      <c r="I37" s="114"/>
      <c r="J37" s="114"/>
      <c r="K37" s="114"/>
      <c r="L37" s="114"/>
      <c r="M37" s="114"/>
      <c r="N37" s="114"/>
      <c r="O37" s="114"/>
    </row>
    <row r="38" spans="2:15" x14ac:dyDescent="0.25">
      <c r="B38" s="114"/>
      <c r="C38" s="115" t="s">
        <v>165</v>
      </c>
      <c r="D38" s="115">
        <f>C34</f>
        <v>974.90000000000009</v>
      </c>
      <c r="E38" s="115"/>
      <c r="F38" s="114"/>
      <c r="G38" s="114"/>
      <c r="H38" s="114"/>
      <c r="I38" s="114"/>
      <c r="J38" s="114"/>
      <c r="K38" s="114"/>
      <c r="L38" s="114"/>
      <c r="M38" s="114"/>
      <c r="N38" s="114"/>
      <c r="O38" s="114"/>
    </row>
    <row r="39" spans="2:15" s="134" customFormat="1" ht="15.75" thickBot="1" x14ac:dyDescent="0.3">
      <c r="B39" s="130"/>
      <c r="C39" s="135" t="s">
        <v>168</v>
      </c>
      <c r="D39" s="122">
        <f>D24-D38</f>
        <v>8632.8886337552831</v>
      </c>
      <c r="E39" s="135"/>
      <c r="F39" s="130"/>
      <c r="G39" s="130"/>
      <c r="H39" s="130"/>
      <c r="I39" s="130"/>
      <c r="J39" s="130"/>
      <c r="K39" s="130"/>
      <c r="L39" s="130"/>
      <c r="M39" s="130"/>
      <c r="N39" s="130"/>
      <c r="O39" s="130"/>
    </row>
    <row r="40" spans="2:15" ht="16.5" thickTop="1" thickBot="1" x14ac:dyDescent="0.3">
      <c r="B40" s="114"/>
      <c r="C40" s="115"/>
      <c r="D40" s="120"/>
      <c r="E40" s="115"/>
      <c r="F40" s="114"/>
      <c r="G40" s="114"/>
      <c r="H40" s="114"/>
      <c r="I40" s="114"/>
      <c r="J40" s="114"/>
      <c r="K40" s="114"/>
      <c r="L40" s="114"/>
      <c r="M40" s="114"/>
      <c r="N40" s="114"/>
      <c r="O40" s="114"/>
    </row>
    <row r="41" spans="2:15" ht="15.75" thickBot="1" x14ac:dyDescent="0.3">
      <c r="B41" s="179" t="s">
        <v>95</v>
      </c>
      <c r="C41" s="181" t="s">
        <v>153</v>
      </c>
      <c r="D41" s="189" t="s">
        <v>168</v>
      </c>
      <c r="E41" s="190"/>
      <c r="F41" s="114"/>
      <c r="G41" s="114"/>
      <c r="H41" s="114"/>
      <c r="I41" s="114"/>
      <c r="J41" s="114"/>
      <c r="K41" s="114"/>
      <c r="L41" s="114"/>
      <c r="M41" s="114"/>
      <c r="N41" s="114"/>
      <c r="O41" s="114"/>
    </row>
    <row r="42" spans="2:15" ht="15.75" thickBot="1" x14ac:dyDescent="0.3">
      <c r="B42" s="180"/>
      <c r="C42" s="188"/>
      <c r="D42" s="191" t="s">
        <v>169</v>
      </c>
      <c r="E42" s="192"/>
      <c r="F42" s="114"/>
      <c r="G42" s="114"/>
      <c r="H42" s="114"/>
      <c r="I42" s="114"/>
      <c r="J42" s="114"/>
      <c r="K42" s="114"/>
      <c r="L42" s="114"/>
      <c r="M42" s="114"/>
      <c r="N42" s="114"/>
      <c r="O42" s="114"/>
    </row>
    <row r="43" spans="2:15" x14ac:dyDescent="0.25">
      <c r="B43" s="114"/>
      <c r="C43" s="115"/>
      <c r="D43" s="120"/>
      <c r="E43" s="115"/>
      <c r="F43" s="114"/>
      <c r="G43" s="114"/>
      <c r="H43" s="114"/>
      <c r="I43" s="114"/>
      <c r="J43" s="114"/>
      <c r="K43" s="114"/>
      <c r="L43" s="114"/>
      <c r="M43" s="114"/>
      <c r="N43" s="114"/>
      <c r="O43" s="114"/>
    </row>
    <row r="44" spans="2:15" x14ac:dyDescent="0.25">
      <c r="B44" s="114" t="s">
        <v>95</v>
      </c>
      <c r="C44" s="133" t="s">
        <v>170</v>
      </c>
      <c r="D44" s="120"/>
      <c r="E44" s="115"/>
      <c r="F44" s="114"/>
      <c r="G44" s="114"/>
      <c r="H44" s="114"/>
      <c r="I44" s="114"/>
      <c r="J44" s="114"/>
      <c r="K44" s="114"/>
      <c r="L44" s="114"/>
      <c r="M44" s="114"/>
      <c r="N44" s="114"/>
      <c r="O44" s="114"/>
    </row>
    <row r="45" spans="2:15" x14ac:dyDescent="0.25">
      <c r="B45" s="114"/>
      <c r="C45" s="120">
        <f>D39/2500</f>
        <v>3.4531554535021134</v>
      </c>
      <c r="D45" s="120"/>
      <c r="E45" s="115"/>
      <c r="F45" s="114"/>
      <c r="G45" s="114"/>
      <c r="H45" s="114"/>
      <c r="I45" s="114"/>
      <c r="J45" s="114"/>
      <c r="K45" s="114"/>
      <c r="L45" s="114"/>
      <c r="M45" s="114"/>
      <c r="N45" s="114"/>
      <c r="O45" s="114"/>
    </row>
    <row r="46" spans="2:15" x14ac:dyDescent="0.25">
      <c r="B46" s="114"/>
      <c r="C46" s="115"/>
      <c r="D46" s="115"/>
      <c r="E46" s="115"/>
      <c r="F46" s="114"/>
      <c r="G46" s="114"/>
      <c r="H46" s="114"/>
      <c r="I46" s="114"/>
      <c r="J46" s="114"/>
      <c r="K46" s="114"/>
      <c r="L46" s="114"/>
      <c r="M46" s="114"/>
      <c r="N46" s="114"/>
      <c r="O46" s="114"/>
    </row>
    <row r="47" spans="2:15" x14ac:dyDescent="0.25">
      <c r="B47" s="114" t="s">
        <v>172</v>
      </c>
      <c r="C47" s="115"/>
      <c r="D47" s="115"/>
      <c r="E47" s="115"/>
      <c r="F47" s="114"/>
      <c r="G47" s="114"/>
      <c r="H47" s="114"/>
      <c r="I47" s="114"/>
      <c r="J47" s="114"/>
      <c r="K47" s="114"/>
      <c r="L47" s="114"/>
      <c r="M47" s="114"/>
      <c r="N47" s="114"/>
      <c r="O47" s="114"/>
    </row>
    <row r="48" spans="2:15" ht="15.75" thickBot="1" x14ac:dyDescent="0.3">
      <c r="B48" s="130" t="s">
        <v>173</v>
      </c>
      <c r="C48" s="122">
        <f>C45*1.2</f>
        <v>4.1437865442025359</v>
      </c>
      <c r="D48" s="115"/>
      <c r="E48" s="115"/>
      <c r="F48" s="114"/>
      <c r="G48" s="114"/>
      <c r="H48" s="114"/>
      <c r="I48" s="114"/>
      <c r="J48" s="114"/>
      <c r="K48" s="114"/>
      <c r="L48" s="114"/>
      <c r="M48" s="114"/>
      <c r="N48" s="114"/>
      <c r="O48" s="114"/>
    </row>
    <row r="49" spans="2:15" ht="15.75" thickTop="1" x14ac:dyDescent="0.25">
      <c r="B49" s="114"/>
      <c r="C49" s="115"/>
      <c r="D49" s="115"/>
      <c r="E49" s="115"/>
      <c r="F49" s="114"/>
      <c r="G49" s="114"/>
      <c r="H49" s="114"/>
      <c r="I49" s="114"/>
      <c r="J49" s="114"/>
      <c r="K49" s="114"/>
      <c r="L49" s="114"/>
      <c r="M49" s="114"/>
      <c r="N49" s="114"/>
      <c r="O49" s="114"/>
    </row>
    <row r="50" spans="2:15" x14ac:dyDescent="0.25">
      <c r="B50" s="114"/>
      <c r="C50" s="115"/>
      <c r="D50" s="115"/>
      <c r="E50" s="115"/>
      <c r="F50" s="114"/>
      <c r="G50" s="114"/>
      <c r="H50" s="114"/>
      <c r="I50" s="114"/>
      <c r="J50" s="114"/>
      <c r="K50" s="114"/>
      <c r="L50" s="114"/>
      <c r="M50" s="114"/>
      <c r="N50" s="114"/>
      <c r="O50" s="114"/>
    </row>
    <row r="51" spans="2:15" x14ac:dyDescent="0.25">
      <c r="B51" s="114"/>
      <c r="C51" s="115"/>
      <c r="D51" s="115"/>
      <c r="E51" s="115"/>
      <c r="F51" s="114"/>
      <c r="G51" s="114"/>
      <c r="H51" s="114"/>
      <c r="I51" s="114"/>
      <c r="J51" s="114"/>
      <c r="K51" s="114"/>
      <c r="L51" s="114"/>
      <c r="M51" s="114"/>
      <c r="N51" s="114"/>
      <c r="O51" s="114"/>
    </row>
    <row r="52" spans="2:15" x14ac:dyDescent="0.25">
      <c r="B52" s="114"/>
      <c r="C52" s="115"/>
      <c r="D52" s="115"/>
      <c r="E52" s="115"/>
      <c r="F52" s="114"/>
      <c r="G52" s="114"/>
      <c r="H52" s="114"/>
      <c r="I52" s="114"/>
      <c r="J52" s="114"/>
      <c r="K52" s="114"/>
      <c r="L52" s="114"/>
      <c r="M52" s="114"/>
      <c r="N52" s="114"/>
      <c r="O52" s="114"/>
    </row>
    <row r="53" spans="2:15" x14ac:dyDescent="0.25">
      <c r="B53" s="114"/>
      <c r="C53" s="115"/>
      <c r="D53" s="115"/>
      <c r="E53" s="115"/>
      <c r="F53" s="114"/>
      <c r="G53" s="114"/>
      <c r="H53" s="114"/>
      <c r="I53" s="114"/>
      <c r="J53" s="114"/>
      <c r="K53" s="114"/>
      <c r="L53" s="114"/>
      <c r="M53" s="114"/>
      <c r="N53" s="114"/>
      <c r="O53" s="114"/>
    </row>
    <row r="54" spans="2:15" x14ac:dyDescent="0.25">
      <c r="B54" s="114"/>
      <c r="C54" s="115"/>
      <c r="D54" s="115"/>
      <c r="E54" s="115"/>
      <c r="F54" s="114"/>
      <c r="G54" s="114"/>
      <c r="H54" s="114"/>
      <c r="I54" s="114"/>
      <c r="J54" s="114"/>
      <c r="K54" s="114"/>
      <c r="L54" s="114"/>
      <c r="M54" s="114"/>
      <c r="N54" s="114"/>
      <c r="O54" s="114"/>
    </row>
    <row r="55" spans="2:15" x14ac:dyDescent="0.25">
      <c r="B55" s="114"/>
      <c r="C55" s="115"/>
      <c r="D55" s="115"/>
      <c r="E55" s="115"/>
      <c r="F55" s="114"/>
      <c r="G55" s="114"/>
      <c r="H55" s="114"/>
      <c r="I55" s="114"/>
      <c r="J55" s="114"/>
      <c r="K55" s="114"/>
      <c r="L55" s="114"/>
      <c r="M55" s="114"/>
      <c r="N55" s="114"/>
      <c r="O55" s="114"/>
    </row>
    <row r="56" spans="2:15" x14ac:dyDescent="0.25">
      <c r="B56" s="114"/>
      <c r="C56" s="115"/>
      <c r="D56" s="115"/>
      <c r="E56" s="115"/>
      <c r="F56" s="114"/>
      <c r="G56" s="114"/>
      <c r="H56" s="114"/>
      <c r="I56" s="114"/>
      <c r="J56" s="114"/>
      <c r="K56" s="114"/>
      <c r="L56" s="114"/>
      <c r="M56" s="114"/>
      <c r="N56" s="114"/>
      <c r="O56" s="114"/>
    </row>
    <row r="57" spans="2:15" x14ac:dyDescent="0.25">
      <c r="B57" s="114"/>
      <c r="C57" s="115"/>
      <c r="D57" s="115"/>
      <c r="E57" s="115"/>
      <c r="F57" s="114"/>
      <c r="G57" s="114"/>
      <c r="H57" s="114"/>
      <c r="I57" s="114"/>
      <c r="J57" s="114"/>
      <c r="K57" s="114"/>
      <c r="L57" s="114"/>
      <c r="M57" s="114"/>
      <c r="N57" s="114"/>
      <c r="O57" s="114"/>
    </row>
    <row r="58" spans="2:15" x14ac:dyDescent="0.25">
      <c r="B58" s="114"/>
      <c r="C58" s="115"/>
      <c r="D58" s="115"/>
      <c r="E58" s="115"/>
      <c r="F58" s="114"/>
      <c r="G58" s="114"/>
      <c r="H58" s="114"/>
      <c r="I58" s="114"/>
      <c r="J58" s="114"/>
      <c r="K58" s="114"/>
      <c r="L58" s="114"/>
      <c r="M58" s="114"/>
      <c r="N58" s="114"/>
      <c r="O58" s="114"/>
    </row>
    <row r="59" spans="2:15" x14ac:dyDescent="0.25">
      <c r="B59" s="114"/>
      <c r="C59" s="115"/>
      <c r="D59" s="115"/>
      <c r="E59" s="115"/>
      <c r="F59" s="114"/>
      <c r="G59" s="114"/>
      <c r="H59" s="114"/>
      <c r="I59" s="114"/>
      <c r="J59" s="114"/>
      <c r="K59" s="114"/>
      <c r="L59" s="114"/>
      <c r="M59" s="114"/>
      <c r="N59" s="114"/>
      <c r="O59" s="114"/>
    </row>
    <row r="60" spans="2:15" x14ac:dyDescent="0.25">
      <c r="B60" s="114"/>
      <c r="C60" s="115"/>
      <c r="D60" s="115"/>
      <c r="E60" s="115"/>
      <c r="F60" s="114"/>
      <c r="G60" s="114"/>
      <c r="H60" s="114"/>
      <c r="I60" s="114"/>
      <c r="J60" s="114"/>
      <c r="K60" s="114"/>
      <c r="L60" s="114"/>
      <c r="M60" s="114"/>
      <c r="N60" s="114"/>
      <c r="O60" s="114"/>
    </row>
    <row r="61" spans="2:15" x14ac:dyDescent="0.25">
      <c r="B61" s="114"/>
      <c r="C61" s="115"/>
      <c r="D61" s="115"/>
      <c r="E61" s="115"/>
      <c r="F61" s="114"/>
      <c r="G61" s="114"/>
      <c r="H61" s="114"/>
      <c r="I61" s="114"/>
      <c r="J61" s="114"/>
      <c r="K61" s="114"/>
      <c r="L61" s="114"/>
      <c r="M61" s="114"/>
      <c r="N61" s="114"/>
      <c r="O61" s="114"/>
    </row>
    <row r="62" spans="2:15" x14ac:dyDescent="0.25">
      <c r="B62" s="114"/>
      <c r="C62" s="115"/>
      <c r="D62" s="115"/>
      <c r="E62" s="115"/>
      <c r="F62" s="114"/>
      <c r="G62" s="114"/>
      <c r="H62" s="114"/>
      <c r="I62" s="114"/>
      <c r="J62" s="114"/>
      <c r="K62" s="114"/>
      <c r="L62" s="114"/>
      <c r="M62" s="114"/>
      <c r="N62" s="114"/>
      <c r="O62" s="114"/>
    </row>
    <row r="63" spans="2:15" x14ac:dyDescent="0.25">
      <c r="B63" s="114"/>
      <c r="C63" s="115"/>
      <c r="D63" s="115"/>
      <c r="E63" s="115"/>
      <c r="F63" s="114"/>
      <c r="G63" s="114"/>
      <c r="H63" s="114"/>
      <c r="I63" s="114"/>
      <c r="J63" s="114"/>
      <c r="K63" s="114"/>
      <c r="L63" s="114"/>
      <c r="M63" s="114"/>
      <c r="N63" s="114"/>
      <c r="O63" s="114"/>
    </row>
    <row r="64" spans="2:15" x14ac:dyDescent="0.25">
      <c r="B64" s="114"/>
      <c r="C64" s="115"/>
      <c r="D64" s="115"/>
      <c r="E64" s="115"/>
      <c r="F64" s="114"/>
      <c r="G64" s="114"/>
      <c r="H64" s="114"/>
      <c r="I64" s="114"/>
      <c r="J64" s="114"/>
      <c r="K64" s="114"/>
      <c r="L64" s="114"/>
      <c r="M64" s="114"/>
      <c r="N64" s="114"/>
      <c r="O64" s="114"/>
    </row>
    <row r="65" spans="2:15" x14ac:dyDescent="0.25">
      <c r="B65" s="114"/>
      <c r="C65" s="115"/>
      <c r="D65" s="115"/>
      <c r="E65" s="115"/>
      <c r="F65" s="114"/>
      <c r="G65" s="114"/>
      <c r="H65" s="114"/>
      <c r="I65" s="114"/>
      <c r="J65" s="114"/>
      <c r="K65" s="114"/>
      <c r="L65" s="114"/>
      <c r="M65" s="114"/>
      <c r="N65" s="114"/>
      <c r="O65" s="114"/>
    </row>
    <row r="66" spans="2:15" x14ac:dyDescent="0.25">
      <c r="B66" s="114"/>
      <c r="C66" s="115"/>
      <c r="D66" s="115"/>
      <c r="E66" s="115"/>
      <c r="F66" s="114"/>
      <c r="G66" s="114"/>
      <c r="H66" s="114"/>
      <c r="I66" s="114"/>
      <c r="J66" s="114"/>
      <c r="K66" s="114"/>
      <c r="L66" s="114"/>
      <c r="M66" s="114"/>
      <c r="N66" s="114"/>
      <c r="O66" s="114"/>
    </row>
    <row r="67" spans="2:15" x14ac:dyDescent="0.25">
      <c r="B67" s="114"/>
      <c r="C67" s="115"/>
      <c r="D67" s="115"/>
      <c r="E67" s="115"/>
      <c r="F67" s="114"/>
      <c r="G67" s="114"/>
      <c r="H67" s="114"/>
      <c r="I67" s="114"/>
      <c r="J67" s="114"/>
      <c r="K67" s="114"/>
      <c r="L67" s="114"/>
      <c r="M67" s="114"/>
      <c r="N67" s="114"/>
      <c r="O67" s="114"/>
    </row>
    <row r="68" spans="2:15" x14ac:dyDescent="0.25">
      <c r="B68" s="114"/>
      <c r="C68" s="115"/>
      <c r="D68" s="115"/>
      <c r="E68" s="115"/>
      <c r="F68" s="114"/>
      <c r="G68" s="114"/>
      <c r="H68" s="114"/>
      <c r="I68" s="114"/>
      <c r="J68" s="114"/>
      <c r="K68" s="114"/>
      <c r="L68" s="114"/>
      <c r="M68" s="114"/>
      <c r="N68" s="114"/>
      <c r="O68" s="114"/>
    </row>
    <row r="69" spans="2:15" x14ac:dyDescent="0.25">
      <c r="B69" s="114"/>
      <c r="C69" s="115"/>
      <c r="D69" s="115"/>
      <c r="E69" s="115"/>
      <c r="F69" s="114"/>
      <c r="G69" s="114"/>
      <c r="H69" s="114"/>
      <c r="I69" s="114"/>
      <c r="J69" s="114"/>
      <c r="K69" s="114"/>
      <c r="L69" s="114"/>
      <c r="M69" s="114"/>
      <c r="N69" s="114"/>
      <c r="O69" s="114"/>
    </row>
    <row r="70" spans="2:15" x14ac:dyDescent="0.25">
      <c r="B70" s="114"/>
      <c r="C70" s="115"/>
      <c r="D70" s="115"/>
      <c r="E70" s="115"/>
      <c r="F70" s="114"/>
      <c r="G70" s="114"/>
      <c r="H70" s="114"/>
      <c r="I70" s="114"/>
      <c r="J70" s="114"/>
      <c r="K70" s="114"/>
      <c r="L70" s="114"/>
      <c r="M70" s="114"/>
      <c r="N70" s="114"/>
      <c r="O70" s="114"/>
    </row>
    <row r="71" spans="2:15" x14ac:dyDescent="0.25">
      <c r="B71" s="114"/>
      <c r="C71" s="115"/>
      <c r="D71" s="115"/>
      <c r="E71" s="115"/>
      <c r="F71" s="114"/>
      <c r="G71" s="114"/>
      <c r="H71" s="114"/>
      <c r="I71" s="114"/>
      <c r="J71" s="114"/>
      <c r="K71" s="114"/>
      <c r="L71" s="114"/>
      <c r="M71" s="114"/>
      <c r="N71" s="114"/>
      <c r="O71" s="114"/>
    </row>
    <row r="72" spans="2:15" x14ac:dyDescent="0.25">
      <c r="B72" s="114"/>
      <c r="C72" s="115"/>
      <c r="D72" s="115"/>
      <c r="E72" s="115"/>
      <c r="F72" s="114"/>
      <c r="G72" s="114"/>
      <c r="H72" s="114"/>
      <c r="I72" s="114"/>
      <c r="J72" s="114"/>
      <c r="K72" s="114"/>
      <c r="L72" s="114"/>
      <c r="M72" s="114"/>
      <c r="N72" s="114"/>
      <c r="O72" s="114"/>
    </row>
    <row r="73" spans="2:15" x14ac:dyDescent="0.25">
      <c r="B73" s="114"/>
      <c r="C73" s="115"/>
      <c r="D73" s="115"/>
      <c r="E73" s="115"/>
      <c r="F73" s="114"/>
      <c r="G73" s="114"/>
      <c r="H73" s="114"/>
      <c r="I73" s="114"/>
      <c r="J73" s="114"/>
      <c r="K73" s="114"/>
      <c r="L73" s="114"/>
      <c r="M73" s="114"/>
      <c r="N73" s="114"/>
      <c r="O73" s="114"/>
    </row>
    <row r="74" spans="2:15" x14ac:dyDescent="0.25">
      <c r="B74" s="114"/>
      <c r="C74" s="115"/>
      <c r="D74" s="115"/>
      <c r="E74" s="115"/>
      <c r="F74" s="114"/>
      <c r="G74" s="114"/>
      <c r="H74" s="114"/>
      <c r="I74" s="114"/>
      <c r="J74" s="114"/>
      <c r="K74" s="114"/>
      <c r="L74" s="114"/>
      <c r="M74" s="114"/>
      <c r="N74" s="114"/>
      <c r="O74" s="114"/>
    </row>
    <row r="75" spans="2:15" x14ac:dyDescent="0.25">
      <c r="B75" s="114"/>
      <c r="C75" s="115"/>
      <c r="D75" s="115"/>
      <c r="E75" s="115"/>
      <c r="F75" s="114"/>
      <c r="G75" s="114"/>
      <c r="H75" s="114"/>
      <c r="I75" s="114"/>
      <c r="J75" s="114"/>
      <c r="K75" s="114"/>
      <c r="L75" s="114"/>
      <c r="M75" s="114"/>
      <c r="N75" s="114"/>
      <c r="O75" s="114"/>
    </row>
    <row r="76" spans="2:15" x14ac:dyDescent="0.25">
      <c r="B76" s="114"/>
      <c r="C76" s="115"/>
      <c r="D76" s="115"/>
      <c r="E76" s="115"/>
      <c r="F76" s="114"/>
      <c r="G76" s="114"/>
      <c r="H76" s="114"/>
      <c r="I76" s="114"/>
      <c r="J76" s="114"/>
      <c r="K76" s="114"/>
      <c r="L76" s="114"/>
      <c r="M76" s="114"/>
      <c r="N76" s="114"/>
      <c r="O76" s="114"/>
    </row>
    <row r="77" spans="2:15" x14ac:dyDescent="0.25">
      <c r="B77" s="114"/>
      <c r="C77" s="115"/>
      <c r="D77" s="115"/>
      <c r="E77" s="115"/>
      <c r="F77" s="114"/>
      <c r="G77" s="114"/>
      <c r="H77" s="114"/>
      <c r="I77" s="114"/>
      <c r="J77" s="114"/>
      <c r="K77" s="114"/>
      <c r="L77" s="114"/>
      <c r="M77" s="114"/>
      <c r="N77" s="114"/>
      <c r="O77" s="114"/>
    </row>
    <row r="78" spans="2:15" x14ac:dyDescent="0.25">
      <c r="B78" s="114"/>
      <c r="C78" s="115"/>
      <c r="D78" s="115"/>
      <c r="E78" s="115"/>
      <c r="F78" s="114"/>
      <c r="G78" s="114"/>
      <c r="H78" s="114"/>
      <c r="I78" s="114"/>
      <c r="J78" s="114"/>
      <c r="K78" s="114"/>
      <c r="L78" s="114"/>
      <c r="M78" s="114"/>
      <c r="N78" s="114"/>
      <c r="O78" s="114"/>
    </row>
    <row r="79" spans="2:15" x14ac:dyDescent="0.25">
      <c r="B79" s="114"/>
      <c r="C79" s="115"/>
      <c r="D79" s="115"/>
      <c r="E79" s="115"/>
      <c r="F79" s="114"/>
      <c r="G79" s="114"/>
      <c r="H79" s="114"/>
      <c r="I79" s="114"/>
      <c r="J79" s="114"/>
      <c r="K79" s="114"/>
      <c r="L79" s="114"/>
      <c r="M79" s="114"/>
      <c r="N79" s="114"/>
      <c r="O79" s="114"/>
    </row>
    <row r="80" spans="2:15" x14ac:dyDescent="0.25">
      <c r="B80" s="114"/>
      <c r="C80" s="115"/>
      <c r="D80" s="115"/>
      <c r="E80" s="115"/>
      <c r="F80" s="114"/>
      <c r="G80" s="114"/>
      <c r="H80" s="114"/>
      <c r="I80" s="114"/>
      <c r="J80" s="114"/>
      <c r="K80" s="114"/>
      <c r="L80" s="114"/>
      <c r="M80" s="114"/>
      <c r="N80" s="114"/>
      <c r="O80" s="114"/>
    </row>
    <row r="81" spans="2:15" x14ac:dyDescent="0.25">
      <c r="B81" s="114"/>
      <c r="C81" s="115"/>
      <c r="D81" s="115"/>
      <c r="E81" s="115"/>
      <c r="F81" s="114"/>
      <c r="G81" s="114"/>
      <c r="H81" s="114"/>
      <c r="I81" s="114"/>
      <c r="J81" s="114"/>
      <c r="K81" s="114"/>
      <c r="L81" s="114"/>
      <c r="M81" s="114"/>
      <c r="N81" s="114"/>
      <c r="O81" s="114"/>
    </row>
    <row r="82" spans="2:15" x14ac:dyDescent="0.25">
      <c r="B82" s="114"/>
      <c r="C82" s="115"/>
      <c r="D82" s="115"/>
      <c r="E82" s="115"/>
      <c r="F82" s="114"/>
      <c r="G82" s="114"/>
      <c r="H82" s="114"/>
      <c r="I82" s="114"/>
      <c r="J82" s="114"/>
      <c r="K82" s="114"/>
      <c r="L82" s="114"/>
      <c r="M82" s="114"/>
      <c r="N82" s="114"/>
      <c r="O82" s="114"/>
    </row>
    <row r="83" spans="2:15" x14ac:dyDescent="0.25">
      <c r="B83" s="114"/>
      <c r="C83" s="115"/>
      <c r="D83" s="115"/>
      <c r="E83" s="115"/>
      <c r="F83" s="114"/>
      <c r="G83" s="114"/>
      <c r="H83" s="114"/>
      <c r="I83" s="114"/>
      <c r="J83" s="114"/>
      <c r="K83" s="114"/>
      <c r="L83" s="114"/>
      <c r="M83" s="114"/>
      <c r="N83" s="114"/>
      <c r="O83" s="114"/>
    </row>
    <row r="84" spans="2:15" x14ac:dyDescent="0.25">
      <c r="B84" s="114"/>
      <c r="C84" s="115"/>
      <c r="D84" s="115"/>
      <c r="E84" s="115"/>
      <c r="F84" s="114"/>
      <c r="G84" s="114"/>
      <c r="H84" s="114"/>
      <c r="I84" s="114"/>
      <c r="J84" s="114"/>
      <c r="K84" s="114"/>
      <c r="L84" s="114"/>
      <c r="M84" s="114"/>
      <c r="N84" s="114"/>
      <c r="O84" s="114"/>
    </row>
    <row r="85" spans="2:15" x14ac:dyDescent="0.25">
      <c r="B85" s="114"/>
      <c r="C85" s="115"/>
      <c r="D85" s="115"/>
      <c r="E85" s="115"/>
      <c r="F85" s="114"/>
      <c r="G85" s="114"/>
      <c r="H85" s="114"/>
      <c r="I85" s="114"/>
      <c r="J85" s="114"/>
      <c r="K85" s="114"/>
      <c r="L85" s="114"/>
      <c r="M85" s="114"/>
      <c r="N85" s="114"/>
      <c r="O85" s="114"/>
    </row>
    <row r="86" spans="2:15" x14ac:dyDescent="0.25">
      <c r="B86" s="114"/>
      <c r="C86" s="115"/>
      <c r="D86" s="115"/>
      <c r="E86" s="115"/>
      <c r="F86" s="114"/>
      <c r="G86" s="114"/>
      <c r="H86" s="114"/>
      <c r="I86" s="114"/>
      <c r="J86" s="114"/>
      <c r="K86" s="114"/>
      <c r="L86" s="114"/>
      <c r="M86" s="114"/>
      <c r="N86" s="114"/>
      <c r="O86" s="114"/>
    </row>
    <row r="87" spans="2:15" x14ac:dyDescent="0.25">
      <c r="B87" s="114"/>
      <c r="C87" s="115"/>
      <c r="D87" s="115"/>
      <c r="E87" s="115"/>
      <c r="F87" s="114"/>
      <c r="G87" s="114"/>
      <c r="H87" s="114"/>
      <c r="I87" s="114"/>
      <c r="J87" s="114"/>
      <c r="K87" s="114"/>
      <c r="L87" s="114"/>
      <c r="M87" s="114"/>
      <c r="N87" s="114"/>
      <c r="O87" s="114"/>
    </row>
    <row r="88" spans="2:15" x14ac:dyDescent="0.25">
      <c r="B88" s="114"/>
      <c r="C88" s="115"/>
      <c r="D88" s="115"/>
      <c r="E88" s="115"/>
      <c r="F88" s="114"/>
      <c r="G88" s="114"/>
      <c r="H88" s="114"/>
      <c r="I88" s="114"/>
      <c r="J88" s="114"/>
      <c r="K88" s="114"/>
      <c r="L88" s="114"/>
      <c r="M88" s="114"/>
      <c r="N88" s="114"/>
      <c r="O88" s="114"/>
    </row>
    <row r="89" spans="2:15" x14ac:dyDescent="0.25">
      <c r="B89" s="114"/>
      <c r="C89" s="115"/>
      <c r="D89" s="115"/>
      <c r="E89" s="115"/>
      <c r="F89" s="114"/>
      <c r="G89" s="114"/>
      <c r="H89" s="114"/>
      <c r="I89" s="114"/>
      <c r="J89" s="114"/>
      <c r="K89" s="114"/>
      <c r="L89" s="114"/>
      <c r="M89" s="114"/>
      <c r="N89" s="114"/>
      <c r="O89" s="114"/>
    </row>
    <row r="90" spans="2:15" x14ac:dyDescent="0.25">
      <c r="B90" s="114"/>
      <c r="C90" s="115"/>
      <c r="D90" s="115"/>
      <c r="E90" s="115"/>
      <c r="F90" s="114"/>
      <c r="G90" s="114"/>
      <c r="H90" s="114"/>
      <c r="I90" s="114"/>
      <c r="J90" s="114"/>
      <c r="K90" s="114"/>
      <c r="L90" s="114"/>
      <c r="M90" s="114"/>
      <c r="N90" s="114"/>
      <c r="O90" s="114"/>
    </row>
    <row r="91" spans="2:15" x14ac:dyDescent="0.25">
      <c r="B91" s="114"/>
      <c r="C91" s="115"/>
      <c r="D91" s="115"/>
      <c r="E91" s="115"/>
      <c r="F91" s="114"/>
      <c r="G91" s="114"/>
      <c r="H91" s="114"/>
      <c r="I91" s="114"/>
      <c r="J91" s="114"/>
      <c r="K91" s="114"/>
      <c r="L91" s="114"/>
      <c r="M91" s="114"/>
      <c r="N91" s="114"/>
      <c r="O91" s="114"/>
    </row>
    <row r="92" spans="2:15" x14ac:dyDescent="0.25">
      <c r="B92" s="114"/>
      <c r="C92" s="115"/>
      <c r="D92" s="115"/>
      <c r="E92" s="115"/>
      <c r="F92" s="114"/>
      <c r="G92" s="114"/>
      <c r="H92" s="114"/>
      <c r="I92" s="114"/>
      <c r="J92" s="114"/>
      <c r="K92" s="114"/>
      <c r="L92" s="114"/>
      <c r="M92" s="114"/>
      <c r="N92" s="114"/>
      <c r="O92" s="114"/>
    </row>
    <row r="93" spans="2:15" x14ac:dyDescent="0.25">
      <c r="B93" s="114"/>
      <c r="C93" s="115"/>
      <c r="D93" s="115"/>
      <c r="E93" s="115"/>
      <c r="F93" s="114"/>
      <c r="G93" s="114"/>
      <c r="H93" s="114"/>
      <c r="I93" s="114"/>
      <c r="J93" s="114"/>
      <c r="K93" s="114"/>
      <c r="L93" s="114"/>
      <c r="M93" s="114"/>
      <c r="N93" s="114"/>
      <c r="O93" s="114"/>
    </row>
    <row r="94" spans="2:15" x14ac:dyDescent="0.25">
      <c r="B94" s="114"/>
      <c r="C94" s="115"/>
      <c r="D94" s="115"/>
      <c r="E94" s="115"/>
      <c r="F94" s="114"/>
      <c r="G94" s="114"/>
      <c r="H94" s="114"/>
      <c r="I94" s="114"/>
      <c r="J94" s="114"/>
      <c r="K94" s="114"/>
      <c r="L94" s="114"/>
      <c r="M94" s="114"/>
      <c r="N94" s="114"/>
      <c r="O94" s="114"/>
    </row>
    <row r="95" spans="2:15" x14ac:dyDescent="0.25">
      <c r="B95" s="114"/>
      <c r="C95" s="115"/>
      <c r="D95" s="115"/>
      <c r="E95" s="115"/>
      <c r="F95" s="114"/>
      <c r="G95" s="114"/>
      <c r="H95" s="114"/>
      <c r="I95" s="114"/>
      <c r="J95" s="114"/>
      <c r="K95" s="114"/>
      <c r="L95" s="114"/>
      <c r="M95" s="114"/>
      <c r="N95" s="114"/>
      <c r="O95" s="114"/>
    </row>
    <row r="96" spans="2:15" x14ac:dyDescent="0.25">
      <c r="B96" s="114"/>
      <c r="C96" s="115"/>
      <c r="D96" s="115"/>
      <c r="E96" s="115"/>
      <c r="F96" s="114"/>
      <c r="G96" s="114"/>
      <c r="H96" s="114"/>
      <c r="I96" s="114"/>
      <c r="J96" s="114"/>
      <c r="K96" s="114"/>
      <c r="L96" s="114"/>
      <c r="M96" s="114"/>
      <c r="N96" s="114"/>
      <c r="O96" s="114"/>
    </row>
    <row r="97" spans="2:15" x14ac:dyDescent="0.25">
      <c r="B97" s="114"/>
      <c r="C97" s="115"/>
      <c r="D97" s="115"/>
      <c r="E97" s="115"/>
      <c r="F97" s="114"/>
      <c r="G97" s="114"/>
      <c r="H97" s="114"/>
      <c r="I97" s="114"/>
      <c r="J97" s="114"/>
      <c r="K97" s="114"/>
      <c r="L97" s="114"/>
      <c r="M97" s="114"/>
      <c r="N97" s="114"/>
      <c r="O97" s="114"/>
    </row>
    <row r="98" spans="2:15" x14ac:dyDescent="0.25">
      <c r="B98" s="114"/>
      <c r="C98" s="115"/>
      <c r="D98" s="115"/>
      <c r="E98" s="115"/>
      <c r="F98" s="114"/>
      <c r="G98" s="114"/>
      <c r="H98" s="114"/>
      <c r="I98" s="114"/>
      <c r="J98" s="114"/>
      <c r="K98" s="114"/>
      <c r="L98" s="114"/>
      <c r="M98" s="114"/>
      <c r="N98" s="114"/>
      <c r="O98" s="114"/>
    </row>
    <row r="99" spans="2:15" x14ac:dyDescent="0.25">
      <c r="B99" s="114"/>
      <c r="C99" s="115"/>
      <c r="D99" s="115"/>
      <c r="E99" s="115"/>
      <c r="F99" s="114"/>
      <c r="G99" s="114"/>
      <c r="H99" s="114"/>
      <c r="I99" s="114"/>
      <c r="J99" s="114"/>
      <c r="K99" s="114"/>
      <c r="L99" s="114"/>
      <c r="M99" s="114"/>
      <c r="N99" s="114"/>
      <c r="O99" s="114"/>
    </row>
    <row r="100" spans="2:15" x14ac:dyDescent="0.25">
      <c r="B100" s="114"/>
      <c r="C100" s="115"/>
      <c r="D100" s="115"/>
      <c r="E100" s="115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</row>
    <row r="101" spans="2:15" x14ac:dyDescent="0.25">
      <c r="B101" s="114"/>
      <c r="C101" s="115"/>
      <c r="D101" s="115"/>
      <c r="E101" s="115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</row>
    <row r="102" spans="2:15" x14ac:dyDescent="0.25">
      <c r="B102" s="114"/>
      <c r="C102" s="115"/>
      <c r="D102" s="115"/>
      <c r="E102" s="115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</row>
    <row r="103" spans="2:15" x14ac:dyDescent="0.25">
      <c r="B103" s="114"/>
      <c r="C103" s="115"/>
      <c r="D103" s="115"/>
      <c r="E103" s="115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</row>
    <row r="104" spans="2:15" x14ac:dyDescent="0.25">
      <c r="B104" s="114"/>
      <c r="C104" s="115"/>
      <c r="D104" s="115"/>
      <c r="E104" s="115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</row>
    <row r="105" spans="2:15" x14ac:dyDescent="0.25">
      <c r="B105" s="114"/>
      <c r="C105" s="115"/>
      <c r="D105" s="115"/>
      <c r="E105" s="115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</row>
    <row r="106" spans="2:15" x14ac:dyDescent="0.25">
      <c r="B106" s="114"/>
      <c r="C106" s="115"/>
      <c r="D106" s="115"/>
      <c r="E106" s="115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</row>
    <row r="107" spans="2:15" x14ac:dyDescent="0.25">
      <c r="B107" s="114"/>
      <c r="C107" s="115"/>
      <c r="D107" s="115"/>
      <c r="E107" s="115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</row>
    <row r="108" spans="2:15" x14ac:dyDescent="0.25">
      <c r="B108" s="114"/>
      <c r="C108" s="115"/>
      <c r="D108" s="115"/>
      <c r="E108" s="115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</row>
    <row r="109" spans="2:15" x14ac:dyDescent="0.25">
      <c r="B109" s="114"/>
      <c r="C109" s="115"/>
      <c r="D109" s="115"/>
      <c r="E109" s="115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</row>
    <row r="110" spans="2:15" x14ac:dyDescent="0.25">
      <c r="B110" s="114"/>
      <c r="C110" s="115"/>
      <c r="D110" s="115"/>
      <c r="E110" s="115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</row>
    <row r="111" spans="2:15" x14ac:dyDescent="0.25">
      <c r="B111" s="114"/>
      <c r="C111" s="115"/>
      <c r="D111" s="115"/>
      <c r="E111" s="115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</row>
    <row r="112" spans="2:15" x14ac:dyDescent="0.25">
      <c r="B112" s="114"/>
      <c r="C112" s="115"/>
      <c r="D112" s="115"/>
      <c r="E112" s="115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</row>
    <row r="113" spans="2:15" x14ac:dyDescent="0.25">
      <c r="B113" s="114"/>
      <c r="C113" s="115"/>
      <c r="D113" s="115"/>
      <c r="E113" s="115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</row>
    <row r="114" spans="2:15" x14ac:dyDescent="0.25">
      <c r="B114" s="114"/>
      <c r="C114" s="115"/>
      <c r="D114" s="115"/>
      <c r="E114" s="115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</row>
    <row r="115" spans="2:15" x14ac:dyDescent="0.25">
      <c r="B115" s="114"/>
      <c r="C115" s="115"/>
      <c r="D115" s="115"/>
      <c r="E115" s="115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</row>
    <row r="116" spans="2:15" x14ac:dyDescent="0.25">
      <c r="B116" s="114"/>
      <c r="C116" s="115"/>
      <c r="D116" s="115"/>
      <c r="E116" s="115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</row>
    <row r="117" spans="2:15" x14ac:dyDescent="0.25">
      <c r="B117" s="114"/>
      <c r="C117" s="115"/>
      <c r="D117" s="115"/>
      <c r="E117" s="115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</row>
    <row r="118" spans="2:15" x14ac:dyDescent="0.25">
      <c r="B118" s="114"/>
      <c r="C118" s="115"/>
      <c r="D118" s="115"/>
      <c r="E118" s="115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</row>
    <row r="119" spans="2:15" x14ac:dyDescent="0.25">
      <c r="B119" s="114"/>
      <c r="C119" s="115"/>
      <c r="D119" s="115"/>
      <c r="E119" s="115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</row>
    <row r="120" spans="2:15" x14ac:dyDescent="0.25">
      <c r="B120" s="114"/>
      <c r="C120" s="115"/>
      <c r="D120" s="115"/>
      <c r="E120" s="115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</row>
    <row r="121" spans="2:15" x14ac:dyDescent="0.25">
      <c r="B121" s="114"/>
      <c r="C121" s="115"/>
      <c r="D121" s="115"/>
      <c r="E121" s="115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</row>
    <row r="122" spans="2:15" x14ac:dyDescent="0.25">
      <c r="B122" s="114"/>
      <c r="C122" s="115"/>
      <c r="D122" s="115"/>
      <c r="E122" s="115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</row>
    <row r="123" spans="2:15" x14ac:dyDescent="0.25">
      <c r="B123" s="114"/>
      <c r="C123" s="115"/>
      <c r="D123" s="115"/>
      <c r="E123" s="115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</row>
    <row r="124" spans="2:15" x14ac:dyDescent="0.25">
      <c r="B124" s="114"/>
      <c r="C124" s="115"/>
      <c r="D124" s="115"/>
      <c r="E124" s="115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</row>
    <row r="125" spans="2:15" x14ac:dyDescent="0.25">
      <c r="B125" s="114"/>
      <c r="C125" s="115"/>
      <c r="D125" s="115"/>
      <c r="E125" s="115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</row>
    <row r="126" spans="2:15" x14ac:dyDescent="0.25">
      <c r="B126" s="114"/>
      <c r="C126" s="115"/>
      <c r="D126" s="115"/>
      <c r="E126" s="115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</row>
    <row r="127" spans="2:15" x14ac:dyDescent="0.25">
      <c r="B127" s="114"/>
      <c r="C127" s="115"/>
      <c r="D127" s="115"/>
      <c r="E127" s="115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</row>
    <row r="128" spans="2:15" x14ac:dyDescent="0.25">
      <c r="B128" s="114"/>
      <c r="C128" s="115"/>
      <c r="D128" s="115"/>
      <c r="E128" s="115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</row>
    <row r="129" spans="2:15" x14ac:dyDescent="0.25">
      <c r="B129" s="114"/>
      <c r="C129" s="115"/>
      <c r="D129" s="115"/>
      <c r="E129" s="115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</row>
    <row r="130" spans="2:15" x14ac:dyDescent="0.25">
      <c r="B130" s="114"/>
      <c r="C130" s="115"/>
      <c r="D130" s="115"/>
      <c r="E130" s="115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</row>
    <row r="131" spans="2:15" x14ac:dyDescent="0.25">
      <c r="B131" s="114"/>
      <c r="C131" s="115"/>
      <c r="D131" s="115"/>
      <c r="E131" s="115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</row>
    <row r="132" spans="2:15" x14ac:dyDescent="0.25">
      <c r="B132" s="114"/>
      <c r="C132" s="115"/>
      <c r="D132" s="115"/>
      <c r="E132" s="115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</row>
    <row r="133" spans="2:15" x14ac:dyDescent="0.25">
      <c r="B133" s="114"/>
      <c r="C133" s="115"/>
      <c r="D133" s="115"/>
      <c r="E133" s="115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</row>
    <row r="134" spans="2:15" x14ac:dyDescent="0.25">
      <c r="B134" s="114"/>
      <c r="C134" s="115"/>
      <c r="D134" s="115"/>
      <c r="E134" s="115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</row>
    <row r="135" spans="2:15" x14ac:dyDescent="0.25">
      <c r="B135" s="114"/>
      <c r="C135" s="115"/>
      <c r="D135" s="115"/>
      <c r="E135" s="115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</row>
    <row r="136" spans="2:15" x14ac:dyDescent="0.25">
      <c r="B136" s="114"/>
      <c r="C136" s="115"/>
      <c r="D136" s="115"/>
      <c r="E136" s="115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</row>
    <row r="137" spans="2:15" x14ac:dyDescent="0.25">
      <c r="B137" s="114"/>
      <c r="C137" s="115"/>
      <c r="D137" s="115"/>
      <c r="E137" s="115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</row>
    <row r="138" spans="2:15" x14ac:dyDescent="0.25">
      <c r="B138" s="114"/>
      <c r="C138" s="115"/>
      <c r="D138" s="115"/>
      <c r="E138" s="115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</row>
    <row r="139" spans="2:15" x14ac:dyDescent="0.25">
      <c r="B139" s="114"/>
      <c r="C139" s="115"/>
      <c r="D139" s="115"/>
      <c r="E139" s="115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</row>
    <row r="140" spans="2:15" x14ac:dyDescent="0.25">
      <c r="B140" s="114"/>
      <c r="C140" s="115"/>
      <c r="D140" s="115"/>
      <c r="E140" s="115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</row>
    <row r="141" spans="2:15" x14ac:dyDescent="0.25">
      <c r="B141" s="114"/>
      <c r="C141" s="115"/>
      <c r="D141" s="115"/>
      <c r="E141" s="115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</row>
    <row r="142" spans="2:15" x14ac:dyDescent="0.25">
      <c r="B142" s="114"/>
      <c r="C142" s="115"/>
      <c r="D142" s="115"/>
      <c r="E142" s="115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</row>
    <row r="143" spans="2:15" x14ac:dyDescent="0.25">
      <c r="B143" s="114"/>
      <c r="C143" s="115"/>
      <c r="D143" s="115"/>
      <c r="E143" s="115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</row>
    <row r="144" spans="2:15" x14ac:dyDescent="0.25">
      <c r="B144" s="114"/>
      <c r="C144" s="115"/>
      <c r="D144" s="115"/>
      <c r="E144" s="115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</row>
    <row r="145" spans="2:15" x14ac:dyDescent="0.25">
      <c r="B145" s="114"/>
      <c r="C145" s="115"/>
      <c r="D145" s="115"/>
      <c r="E145" s="115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</row>
    <row r="146" spans="2:15" x14ac:dyDescent="0.25">
      <c r="B146" s="114"/>
      <c r="C146" s="115"/>
      <c r="D146" s="115"/>
      <c r="E146" s="115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</row>
    <row r="147" spans="2:15" x14ac:dyDescent="0.25">
      <c r="B147" s="114"/>
      <c r="C147" s="115"/>
      <c r="D147" s="115"/>
      <c r="E147" s="115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</row>
    <row r="148" spans="2:15" x14ac:dyDescent="0.25">
      <c r="B148" s="114"/>
      <c r="C148" s="115"/>
      <c r="D148" s="115"/>
      <c r="E148" s="115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</row>
    <row r="149" spans="2:15" x14ac:dyDescent="0.25">
      <c r="B149" s="114"/>
      <c r="C149" s="115"/>
      <c r="D149" s="115"/>
      <c r="E149" s="115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</row>
    <row r="150" spans="2:15" x14ac:dyDescent="0.25">
      <c r="B150" s="114"/>
      <c r="C150" s="115"/>
      <c r="D150" s="115"/>
      <c r="E150" s="115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</row>
    <row r="151" spans="2:15" x14ac:dyDescent="0.25">
      <c r="B151" s="114"/>
      <c r="C151" s="115"/>
      <c r="D151" s="115"/>
      <c r="E151" s="115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</row>
    <row r="152" spans="2:15" x14ac:dyDescent="0.25">
      <c r="B152" s="114"/>
      <c r="C152" s="115"/>
      <c r="D152" s="115"/>
      <c r="E152" s="115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</row>
    <row r="153" spans="2:15" x14ac:dyDescent="0.25">
      <c r="B153" s="114"/>
      <c r="C153" s="115"/>
      <c r="D153" s="115"/>
      <c r="E153" s="115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</row>
    <row r="154" spans="2:15" x14ac:dyDescent="0.25">
      <c r="B154" s="114"/>
      <c r="C154" s="115"/>
      <c r="D154" s="115"/>
      <c r="E154" s="115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</row>
    <row r="155" spans="2:15" x14ac:dyDescent="0.25">
      <c r="B155" s="114"/>
      <c r="C155" s="115"/>
      <c r="D155" s="115"/>
      <c r="E155" s="115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</row>
    <row r="156" spans="2:15" x14ac:dyDescent="0.25">
      <c r="B156" s="114"/>
      <c r="C156" s="115"/>
      <c r="D156" s="115"/>
      <c r="E156" s="115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</row>
    <row r="157" spans="2:15" x14ac:dyDescent="0.25">
      <c r="B157" s="114"/>
      <c r="C157" s="115"/>
      <c r="D157" s="115"/>
      <c r="E157" s="115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</row>
    <row r="158" spans="2:15" x14ac:dyDescent="0.25">
      <c r="B158" s="114"/>
      <c r="C158" s="115"/>
      <c r="D158" s="115"/>
      <c r="E158" s="115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</row>
    <row r="159" spans="2:15" x14ac:dyDescent="0.25">
      <c r="B159" s="114"/>
      <c r="C159" s="115"/>
      <c r="D159" s="115"/>
      <c r="E159" s="115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</row>
    <row r="160" spans="2:15" x14ac:dyDescent="0.25">
      <c r="B160" s="114"/>
      <c r="C160" s="115"/>
      <c r="D160" s="115"/>
      <c r="E160" s="115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</row>
    <row r="161" spans="2:15" x14ac:dyDescent="0.25">
      <c r="B161" s="114"/>
      <c r="C161" s="115"/>
      <c r="D161" s="115"/>
      <c r="E161" s="115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</row>
    <row r="162" spans="2:15" x14ac:dyDescent="0.25">
      <c r="B162" s="114"/>
      <c r="C162" s="115"/>
      <c r="D162" s="115"/>
      <c r="E162" s="115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</row>
    <row r="163" spans="2:15" x14ac:dyDescent="0.25">
      <c r="B163" s="114"/>
      <c r="C163" s="115"/>
      <c r="D163" s="115"/>
      <c r="E163" s="115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</row>
    <row r="164" spans="2:15" x14ac:dyDescent="0.25">
      <c r="B164" s="114"/>
      <c r="C164" s="115"/>
      <c r="D164" s="115"/>
      <c r="E164" s="115"/>
      <c r="F164" s="114"/>
    </row>
    <row r="165" spans="2:15" x14ac:dyDescent="0.25">
      <c r="B165" s="114"/>
      <c r="C165" s="115"/>
      <c r="D165" s="115"/>
      <c r="E165" s="115"/>
      <c r="F165" s="114"/>
    </row>
    <row r="166" spans="2:15" x14ac:dyDescent="0.25">
      <c r="B166" s="114"/>
      <c r="C166" s="115"/>
      <c r="D166" s="115"/>
      <c r="E166" s="115"/>
    </row>
    <row r="167" spans="2:15" x14ac:dyDescent="0.25">
      <c r="B167" s="114"/>
      <c r="C167" s="115"/>
      <c r="D167" s="115"/>
      <c r="E167" s="115"/>
    </row>
    <row r="168" spans="2:15" x14ac:dyDescent="0.25">
      <c r="B168" s="114"/>
      <c r="C168" s="115"/>
      <c r="D168" s="115"/>
      <c r="E168" s="115"/>
    </row>
  </sheetData>
  <mergeCells count="9">
    <mergeCell ref="B41:B42"/>
    <mergeCell ref="C41:C42"/>
    <mergeCell ref="D41:E41"/>
    <mergeCell ref="D42:E42"/>
    <mergeCell ref="B21:B22"/>
    <mergeCell ref="C21:C22"/>
    <mergeCell ref="D21:D22"/>
    <mergeCell ref="E21:E22"/>
    <mergeCell ref="F21:F2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I104"/>
  <sheetViews>
    <sheetView topLeftCell="A2" workbookViewId="0">
      <selection activeCell="K13" sqref="K13"/>
    </sheetView>
  </sheetViews>
  <sheetFormatPr defaultColWidth="14.42578125" defaultRowHeight="15" customHeight="1" x14ac:dyDescent="0.25"/>
  <cols>
    <col min="1" max="1" width="8.7109375" style="93" customWidth="1"/>
    <col min="2" max="2" width="13.7109375" style="93" bestFit="1" customWidth="1"/>
    <col min="3" max="11" width="8.7109375" style="93" customWidth="1"/>
    <col min="12" max="16384" width="14.42578125" style="93"/>
  </cols>
  <sheetData>
    <row r="3" spans="1:9" ht="14.25" customHeight="1" x14ac:dyDescent="0.25">
      <c r="A3" s="136"/>
      <c r="B3" s="113" t="s">
        <v>174</v>
      </c>
      <c r="C3" s="136"/>
      <c r="D3" s="136"/>
      <c r="E3" s="136"/>
      <c r="F3" s="136"/>
      <c r="G3" s="136"/>
      <c r="H3" s="136"/>
      <c r="I3" s="136"/>
    </row>
    <row r="4" spans="1:9" ht="14.25" customHeight="1" x14ac:dyDescent="0.25">
      <c r="A4" s="136"/>
      <c r="B4" s="113"/>
      <c r="C4" s="136"/>
      <c r="D4" s="136"/>
      <c r="E4" s="136"/>
      <c r="F4" s="136"/>
      <c r="G4" s="136"/>
      <c r="H4" s="136"/>
      <c r="I4" s="136"/>
    </row>
    <row r="5" spans="1:9" ht="14.25" customHeight="1" x14ac:dyDescent="0.25">
      <c r="A5" s="136"/>
      <c r="B5" s="113"/>
      <c r="C5" s="136"/>
      <c r="D5" s="136"/>
      <c r="E5" s="136"/>
      <c r="F5" s="136"/>
      <c r="G5" s="136"/>
      <c r="H5" s="136"/>
      <c r="I5" s="136"/>
    </row>
    <row r="6" spans="1:9" ht="14.25" customHeight="1" x14ac:dyDescent="0.25">
      <c r="A6" s="136"/>
      <c r="B6" s="138" t="s">
        <v>136</v>
      </c>
      <c r="C6" s="139">
        <v>2010</v>
      </c>
      <c r="D6" s="139">
        <v>2011</v>
      </c>
      <c r="E6" s="139">
        <v>2012</v>
      </c>
      <c r="F6" s="139">
        <v>2013</v>
      </c>
      <c r="G6" s="139">
        <v>2014</v>
      </c>
      <c r="H6" s="139">
        <v>2015</v>
      </c>
      <c r="I6" s="139">
        <v>2016</v>
      </c>
    </row>
    <row r="7" spans="1:9" ht="14.25" customHeight="1" x14ac:dyDescent="0.25">
      <c r="A7" s="136"/>
      <c r="B7" s="140" t="s">
        <v>175</v>
      </c>
      <c r="C7" s="136"/>
      <c r="D7" s="136"/>
      <c r="E7" s="136"/>
      <c r="F7" s="136"/>
      <c r="G7" s="136"/>
      <c r="H7" s="136"/>
      <c r="I7" s="136"/>
    </row>
    <row r="8" spans="1:9" ht="14.25" customHeight="1" x14ac:dyDescent="0.25">
      <c r="A8" s="136"/>
      <c r="B8" s="141" t="s">
        <v>108</v>
      </c>
      <c r="C8" s="136">
        <v>251</v>
      </c>
      <c r="D8" s="136">
        <v>333</v>
      </c>
      <c r="E8" s="136">
        <v>432</v>
      </c>
      <c r="F8" s="136">
        <v>527</v>
      </c>
      <c r="G8" s="136">
        <v>676</v>
      </c>
      <c r="H8" s="136">
        <v>726</v>
      </c>
      <c r="I8" s="136">
        <v>779</v>
      </c>
    </row>
    <row r="9" spans="1:9" ht="14.25" customHeight="1" x14ac:dyDescent="0.25">
      <c r="A9" s="136"/>
      <c r="B9" s="141" t="s">
        <v>109</v>
      </c>
      <c r="C9" s="136">
        <v>118</v>
      </c>
      <c r="D9" s="136">
        <v>135</v>
      </c>
      <c r="E9" s="136">
        <v>159</v>
      </c>
      <c r="F9" s="136">
        <v>177</v>
      </c>
      <c r="G9" s="136">
        <v>140</v>
      </c>
      <c r="H9" s="136">
        <v>151</v>
      </c>
      <c r="I9" s="136">
        <v>162</v>
      </c>
    </row>
    <row r="10" spans="1:9" ht="14.25" customHeight="1" x14ac:dyDescent="0.25">
      <c r="A10" s="136"/>
      <c r="B10" s="141" t="s">
        <v>110</v>
      </c>
      <c r="C10" s="136">
        <v>321</v>
      </c>
      <c r="D10" s="136">
        <v>375</v>
      </c>
      <c r="E10" s="136">
        <v>440</v>
      </c>
      <c r="F10" s="136">
        <v>498</v>
      </c>
      <c r="G10" s="136">
        <v>550</v>
      </c>
      <c r="H10" s="136">
        <v>590</v>
      </c>
      <c r="I10" s="136">
        <v>634</v>
      </c>
    </row>
    <row r="11" spans="1:9" ht="14.25" customHeight="1" x14ac:dyDescent="0.25">
      <c r="A11" s="136"/>
      <c r="B11" s="141" t="s">
        <v>65</v>
      </c>
      <c r="C11" s="136">
        <v>174</v>
      </c>
      <c r="D11" s="136">
        <v>247</v>
      </c>
      <c r="E11" s="136">
        <v>281</v>
      </c>
      <c r="F11" s="136">
        <v>211</v>
      </c>
      <c r="G11" s="136">
        <v>133</v>
      </c>
      <c r="H11" s="136">
        <v>133</v>
      </c>
      <c r="I11" s="136">
        <v>133</v>
      </c>
    </row>
    <row r="12" spans="1:9" ht="14.25" customHeight="1" x14ac:dyDescent="0.25">
      <c r="A12" s="136"/>
      <c r="B12" s="142"/>
      <c r="C12" s="136"/>
      <c r="D12" s="136"/>
      <c r="E12" s="136"/>
      <c r="F12" s="136"/>
      <c r="G12" s="136"/>
      <c r="H12" s="136"/>
      <c r="I12" s="136"/>
    </row>
    <row r="13" spans="1:9" ht="14.25" customHeight="1" thickBot="1" x14ac:dyDescent="0.3">
      <c r="A13" s="136"/>
      <c r="B13" s="143" t="s">
        <v>111</v>
      </c>
      <c r="C13" s="144">
        <f t="shared" ref="C13:I13" si="0">C8+C9-C10-C11</f>
        <v>-126</v>
      </c>
      <c r="D13" s="144">
        <f t="shared" si="0"/>
        <v>-154</v>
      </c>
      <c r="E13" s="144">
        <f t="shared" si="0"/>
        <v>-130</v>
      </c>
      <c r="F13" s="144">
        <f t="shared" si="0"/>
        <v>-5</v>
      </c>
      <c r="G13" s="144">
        <f t="shared" si="0"/>
        <v>133</v>
      </c>
      <c r="H13" s="144">
        <f t="shared" si="0"/>
        <v>154</v>
      </c>
      <c r="I13" s="144">
        <f t="shared" si="0"/>
        <v>174</v>
      </c>
    </row>
    <row r="14" spans="1:9" ht="14.25" customHeight="1" thickTop="1" x14ac:dyDescent="0.25">
      <c r="A14" s="136"/>
      <c r="B14" s="136"/>
      <c r="C14" s="136"/>
      <c r="D14" s="136"/>
      <c r="E14" s="136"/>
      <c r="F14" s="136"/>
      <c r="G14" s="136"/>
      <c r="H14" s="136"/>
      <c r="I14" s="136"/>
    </row>
    <row r="15" spans="1:9" ht="14.25" customHeight="1" x14ac:dyDescent="0.25"/>
    <row r="16" spans="1:9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1"/>
  <sheetViews>
    <sheetView tabSelected="1" topLeftCell="A10" workbookViewId="0">
      <selection activeCell="E16" sqref="E16"/>
    </sheetView>
  </sheetViews>
  <sheetFormatPr defaultColWidth="14.42578125" defaultRowHeight="15" customHeight="1" x14ac:dyDescent="0.25"/>
  <cols>
    <col min="1" max="1" width="8.7109375" style="93" customWidth="1"/>
    <col min="2" max="2" width="26.5703125" style="93" customWidth="1"/>
    <col min="3" max="3" width="12.7109375" style="93" customWidth="1"/>
    <col min="4" max="4" width="8.7109375" style="93" customWidth="1"/>
    <col min="5" max="16384" width="14.42578125" style="93"/>
  </cols>
  <sheetData>
    <row r="1" spans="1:4" ht="14.25" customHeight="1" x14ac:dyDescent="0.25">
      <c r="A1" s="136"/>
      <c r="B1" s="136"/>
      <c r="C1" s="136"/>
      <c r="D1" s="136"/>
    </row>
    <row r="2" spans="1:4" ht="14.25" customHeight="1" x14ac:dyDescent="0.25">
      <c r="A2" s="136"/>
      <c r="B2" s="137" t="s">
        <v>176</v>
      </c>
      <c r="C2" s="136"/>
      <c r="D2" s="136"/>
    </row>
    <row r="3" spans="1:4" ht="14.25" customHeight="1" x14ac:dyDescent="0.25">
      <c r="A3" s="136"/>
      <c r="B3" s="137" t="s">
        <v>177</v>
      </c>
      <c r="C3" s="136"/>
      <c r="D3" s="136"/>
    </row>
    <row r="4" spans="1:4" ht="14.25" customHeight="1" x14ac:dyDescent="0.25">
      <c r="A4" s="136"/>
      <c r="B4" s="136" t="s">
        <v>112</v>
      </c>
      <c r="C4" s="136"/>
      <c r="D4" s="136"/>
    </row>
    <row r="5" spans="1:4" ht="14.25" customHeight="1" x14ac:dyDescent="0.25">
      <c r="A5" s="136"/>
      <c r="B5" s="136" t="s">
        <v>113</v>
      </c>
      <c r="C5" s="136"/>
      <c r="D5" s="136"/>
    </row>
    <row r="6" spans="1:4" ht="14.25" customHeight="1" x14ac:dyDescent="0.25">
      <c r="A6" s="136"/>
      <c r="B6" s="136"/>
      <c r="C6" s="136"/>
      <c r="D6" s="136"/>
    </row>
    <row r="7" spans="1:4" ht="14.25" customHeight="1" x14ac:dyDescent="0.25">
      <c r="A7" s="136"/>
      <c r="B7" s="146" t="s">
        <v>114</v>
      </c>
      <c r="C7" s="136"/>
      <c r="D7" s="136"/>
    </row>
    <row r="8" spans="1:4" ht="14.25" customHeight="1" x14ac:dyDescent="0.25">
      <c r="A8" s="136"/>
      <c r="B8" s="147">
        <f>ROUND(100*100/5.1,2)</f>
        <v>1960.78</v>
      </c>
      <c r="C8" s="136"/>
      <c r="D8" s="136"/>
    </row>
    <row r="9" spans="1:4" ht="14.25" customHeight="1" x14ac:dyDescent="0.25">
      <c r="A9" s="136"/>
      <c r="B9" s="136" t="s">
        <v>115</v>
      </c>
      <c r="C9" s="136">
        <f>1960.78</f>
        <v>1960.78</v>
      </c>
      <c r="D9" s="136"/>
    </row>
    <row r="10" spans="1:4" ht="14.25" customHeight="1" x14ac:dyDescent="0.25">
      <c r="A10" s="136"/>
      <c r="B10" s="136" t="s">
        <v>116</v>
      </c>
      <c r="C10" s="136">
        <v>1091.2</v>
      </c>
      <c r="D10" s="136"/>
    </row>
    <row r="11" spans="1:4" ht="14.25" customHeight="1" x14ac:dyDescent="0.25">
      <c r="A11" s="136"/>
      <c r="B11" s="136" t="s">
        <v>117</v>
      </c>
      <c r="C11" s="136">
        <f>SUM(C9:C10)</f>
        <v>3051.98</v>
      </c>
      <c r="D11" s="136"/>
    </row>
    <row r="12" spans="1:4" ht="14.25" customHeight="1" x14ac:dyDescent="0.25">
      <c r="A12" s="136"/>
      <c r="B12" s="136" t="s">
        <v>118</v>
      </c>
      <c r="C12" s="136">
        <f>ROUND(C10/C11,2)</f>
        <v>0.36</v>
      </c>
      <c r="D12" s="136"/>
    </row>
    <row r="13" spans="1:4" ht="14.25" customHeight="1" x14ac:dyDescent="0.25">
      <c r="A13" s="136"/>
      <c r="B13" s="136" t="s">
        <v>119</v>
      </c>
      <c r="C13" s="136">
        <f>1-C12</f>
        <v>0.64</v>
      </c>
      <c r="D13" s="136"/>
    </row>
    <row r="14" spans="1:4" ht="14.25" customHeight="1" x14ac:dyDescent="0.25">
      <c r="A14" s="136"/>
      <c r="B14" s="136"/>
      <c r="C14" s="136"/>
      <c r="D14" s="136"/>
    </row>
    <row r="15" spans="1:4" ht="14.25" customHeight="1" x14ac:dyDescent="0.25">
      <c r="A15" s="136"/>
      <c r="B15" s="137" t="s">
        <v>178</v>
      </c>
      <c r="C15" s="136"/>
      <c r="D15" s="136"/>
    </row>
    <row r="16" spans="1:4" ht="30" x14ac:dyDescent="0.25">
      <c r="A16" s="136"/>
      <c r="B16" s="150" t="s">
        <v>120</v>
      </c>
      <c r="C16" s="145">
        <v>1.9900000000000001E-2</v>
      </c>
      <c r="D16" s="136"/>
    </row>
    <row r="17" spans="1:4" ht="14.25" customHeight="1" x14ac:dyDescent="0.25">
      <c r="A17" s="136"/>
      <c r="B17" s="136" t="s">
        <v>121</v>
      </c>
      <c r="C17" s="145">
        <v>0.05</v>
      </c>
      <c r="D17" s="136"/>
    </row>
    <row r="18" spans="1:4" ht="14.25" customHeight="1" x14ac:dyDescent="0.25">
      <c r="A18" s="136"/>
      <c r="B18" s="136" t="s">
        <v>122</v>
      </c>
      <c r="C18" s="145">
        <f>C16+C17</f>
        <v>6.9900000000000004E-2</v>
      </c>
      <c r="D18" s="136"/>
    </row>
    <row r="19" spans="1:4" ht="14.25" customHeight="1" x14ac:dyDescent="0.25">
      <c r="A19" s="136"/>
      <c r="B19" s="136"/>
      <c r="C19" s="136"/>
      <c r="D19" s="136"/>
    </row>
    <row r="20" spans="1:4" ht="14.25" customHeight="1" x14ac:dyDescent="0.25">
      <c r="A20" s="136"/>
      <c r="B20" s="136" t="s">
        <v>123</v>
      </c>
      <c r="C20" s="146" t="s">
        <v>124</v>
      </c>
      <c r="D20" s="136">
        <f>ROUND(251*100/73,2)</f>
        <v>343.84</v>
      </c>
    </row>
    <row r="21" spans="1:4" ht="14.25" customHeight="1" x14ac:dyDescent="0.25">
      <c r="A21" s="136"/>
      <c r="B21" s="136" t="s">
        <v>125</v>
      </c>
      <c r="C21" s="146" t="s">
        <v>126</v>
      </c>
      <c r="D21" s="136">
        <f>416-D20</f>
        <v>72.160000000000025</v>
      </c>
    </row>
    <row r="22" spans="1:4" ht="14.25" customHeight="1" x14ac:dyDescent="0.25">
      <c r="A22" s="136"/>
      <c r="B22" s="136" t="s">
        <v>98</v>
      </c>
      <c r="C22" s="136"/>
      <c r="D22" s="136">
        <f>299.5+191.7</f>
        <v>491.2</v>
      </c>
    </row>
    <row r="23" spans="1:4" ht="14.25" customHeight="1" x14ac:dyDescent="0.25">
      <c r="A23" s="136"/>
      <c r="B23" s="136" t="s">
        <v>127</v>
      </c>
      <c r="C23" s="146" t="s">
        <v>128</v>
      </c>
      <c r="D23" s="148">
        <f>72.16/D22</f>
        <v>0.14690553745928339</v>
      </c>
    </row>
    <row r="24" spans="1:4" ht="14.25" customHeight="1" x14ac:dyDescent="0.25">
      <c r="A24" s="136"/>
      <c r="B24" s="136"/>
      <c r="C24" s="136"/>
      <c r="D24" s="136"/>
    </row>
    <row r="25" spans="1:4" ht="14.25" customHeight="1" x14ac:dyDescent="0.25">
      <c r="A25" s="136"/>
      <c r="B25" s="136"/>
      <c r="C25" s="136" t="s">
        <v>118</v>
      </c>
      <c r="D25" s="136">
        <f t="shared" ref="D25:D26" si="0">C12</f>
        <v>0.36</v>
      </c>
    </row>
    <row r="26" spans="1:4" ht="14.25" customHeight="1" x14ac:dyDescent="0.25">
      <c r="A26" s="136"/>
      <c r="B26" s="136"/>
      <c r="C26" s="136" t="s">
        <v>119</v>
      </c>
      <c r="D26" s="136">
        <f t="shared" si="0"/>
        <v>0.64</v>
      </c>
    </row>
    <row r="27" spans="1:4" ht="14.25" customHeight="1" x14ac:dyDescent="0.25">
      <c r="A27" s="136"/>
      <c r="B27" s="136"/>
      <c r="C27" s="136" t="s">
        <v>122</v>
      </c>
      <c r="D27" s="145">
        <f>C18</f>
        <v>6.9900000000000004E-2</v>
      </c>
    </row>
    <row r="28" spans="1:4" ht="14.25" customHeight="1" x14ac:dyDescent="0.25">
      <c r="A28" s="136"/>
      <c r="B28" s="136"/>
      <c r="C28" s="136" t="s">
        <v>127</v>
      </c>
      <c r="D28" s="148">
        <f>D23</f>
        <v>0.14690553745928339</v>
      </c>
    </row>
    <row r="29" spans="1:4" ht="14.25" customHeight="1" x14ac:dyDescent="0.25">
      <c r="A29" s="136"/>
      <c r="B29" s="136"/>
      <c r="C29" s="136"/>
      <c r="D29" s="136"/>
    </row>
    <row r="30" spans="1:4" ht="14.25" customHeight="1" x14ac:dyDescent="0.25">
      <c r="A30" s="136"/>
      <c r="B30" s="136"/>
      <c r="C30" s="136" t="s">
        <v>129</v>
      </c>
      <c r="D30" s="149">
        <f>(D25*D28)+(D26*D27)</f>
        <v>9.7621993485342021E-2</v>
      </c>
    </row>
    <row r="31" spans="1:4" ht="14.25" customHeight="1" x14ac:dyDescent="0.25"/>
    <row r="32" spans="1:4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E108"/>
  <sheetViews>
    <sheetView topLeftCell="A11" workbookViewId="0">
      <selection activeCell="H23" sqref="H23"/>
    </sheetView>
  </sheetViews>
  <sheetFormatPr defaultColWidth="14.42578125" defaultRowHeight="15" customHeight="1" x14ac:dyDescent="0.25"/>
  <cols>
    <col min="1" max="1" width="8.7109375" customWidth="1"/>
    <col min="2" max="2" width="20.7109375" bestFit="1" customWidth="1"/>
    <col min="3" max="11" width="8.7109375" customWidth="1"/>
  </cols>
  <sheetData>
    <row r="3" spans="1:5" ht="15" customHeight="1" thickBot="1" x14ac:dyDescent="0.3">
      <c r="B3" s="154" t="s">
        <v>183</v>
      </c>
    </row>
    <row r="4" spans="1:5" ht="15" customHeight="1" thickBot="1" x14ac:dyDescent="0.3">
      <c r="B4" s="199" t="s">
        <v>131</v>
      </c>
      <c r="C4" s="197" t="s">
        <v>153</v>
      </c>
      <c r="D4" s="193" t="s">
        <v>181</v>
      </c>
      <c r="E4" s="194"/>
    </row>
    <row r="5" spans="1:5" s="151" customFormat="1" ht="15" customHeight="1" thickBot="1" x14ac:dyDescent="0.3">
      <c r="B5" s="200"/>
      <c r="C5" s="198"/>
      <c r="D5" s="195" t="s">
        <v>182</v>
      </c>
      <c r="E5" s="196"/>
    </row>
    <row r="6" spans="1:5" s="151" customFormat="1" ht="15" customHeight="1" x14ac:dyDescent="0.25"/>
    <row r="7" spans="1:5" s="151" customFormat="1" ht="14.25" customHeight="1" x14ac:dyDescent="0.25">
      <c r="A7" s="152"/>
      <c r="B7" s="152"/>
      <c r="C7" s="152"/>
    </row>
    <row r="8" spans="1:5" s="151" customFormat="1" ht="14.25" customHeight="1" x14ac:dyDescent="0.25">
      <c r="A8" s="152"/>
      <c r="B8" s="153" t="s">
        <v>179</v>
      </c>
      <c r="C8" s="152">
        <f>174</f>
        <v>174</v>
      </c>
    </row>
    <row r="9" spans="1:5" s="151" customFormat="1" ht="14.25" customHeight="1" x14ac:dyDescent="0.25">
      <c r="A9" s="152"/>
      <c r="B9" s="153" t="s">
        <v>180</v>
      </c>
      <c r="C9" s="152">
        <f>1.025*C8</f>
        <v>178.35</v>
      </c>
    </row>
    <row r="10" spans="1:5" s="151" customFormat="1" ht="14.25" customHeight="1" x14ac:dyDescent="0.25">
      <c r="A10" s="152"/>
      <c r="B10" s="152" t="s">
        <v>130</v>
      </c>
      <c r="C10" s="152">
        <v>2.5000000000000001E-2</v>
      </c>
    </row>
    <row r="11" spans="1:5" s="151" customFormat="1" ht="14.25" customHeight="1" x14ac:dyDescent="0.25">
      <c r="A11" s="152"/>
      <c r="B11" s="152" t="s">
        <v>129</v>
      </c>
      <c r="C11" s="152">
        <v>8.5500000000000007E-2</v>
      </c>
    </row>
    <row r="12" spans="1:5" s="151" customFormat="1" ht="14.25" customHeight="1" x14ac:dyDescent="0.25">
      <c r="A12" s="152"/>
      <c r="B12" s="152"/>
      <c r="C12" s="152"/>
    </row>
    <row r="13" spans="1:5" s="151" customFormat="1" ht="14.25" customHeight="1" x14ac:dyDescent="0.25">
      <c r="A13" s="152"/>
      <c r="B13" s="152" t="s">
        <v>131</v>
      </c>
      <c r="C13" s="152">
        <f>ROUND(C9/(C11-C10),2)</f>
        <v>2947.93</v>
      </c>
    </row>
    <row r="14" spans="1:5" s="151" customFormat="1" ht="14.25" customHeight="1" x14ac:dyDescent="0.25">
      <c r="A14" s="152"/>
      <c r="B14" s="152"/>
      <c r="C14" s="152"/>
    </row>
    <row r="15" spans="1:5" s="151" customFormat="1" ht="14.25" customHeight="1" thickBot="1" x14ac:dyDescent="0.3">
      <c r="A15" s="152"/>
      <c r="B15" s="155" t="s">
        <v>184</v>
      </c>
      <c r="C15" s="152"/>
    </row>
    <row r="16" spans="1:5" s="151" customFormat="1" ht="14.25" customHeight="1" thickBot="1" x14ac:dyDescent="0.3">
      <c r="A16" s="152"/>
      <c r="B16" s="201" t="s">
        <v>185</v>
      </c>
      <c r="C16" s="202"/>
      <c r="D16" s="202"/>
      <c r="E16" s="203"/>
    </row>
    <row r="17" spans="1:3" s="151" customFormat="1" ht="14.25" customHeight="1" x14ac:dyDescent="0.25">
      <c r="A17" s="152"/>
      <c r="B17" s="152"/>
      <c r="C17" s="152"/>
    </row>
    <row r="18" spans="1:3" s="151" customFormat="1" ht="14.25" customHeight="1" x14ac:dyDescent="0.25">
      <c r="A18" s="152"/>
      <c r="B18" s="152" t="s">
        <v>132</v>
      </c>
      <c r="C18" s="152"/>
    </row>
    <row r="19" spans="1:3" s="151" customFormat="1" ht="14.25" customHeight="1" x14ac:dyDescent="0.25">
      <c r="A19" s="152"/>
      <c r="B19" s="152" t="s">
        <v>133</v>
      </c>
      <c r="C19" s="152">
        <f>15</f>
        <v>15</v>
      </c>
    </row>
    <row r="20" spans="1:3" s="151" customFormat="1" ht="14.25" customHeight="1" x14ac:dyDescent="0.25">
      <c r="A20" s="152"/>
      <c r="B20" s="152" t="s">
        <v>134</v>
      </c>
      <c r="C20" s="152">
        <f>C9</f>
        <v>178.35</v>
      </c>
    </row>
    <row r="21" spans="1:3" s="151" customFormat="1" ht="14.25" customHeight="1" x14ac:dyDescent="0.25">
      <c r="A21" s="152"/>
      <c r="B21" s="152" t="s">
        <v>131</v>
      </c>
      <c r="C21" s="152">
        <f>C19*C20</f>
        <v>2675.25</v>
      </c>
    </row>
    <row r="22" spans="1:3" s="151" customFormat="1" ht="14.25" customHeight="1" x14ac:dyDescent="0.25">
      <c r="A22" s="152"/>
      <c r="B22" s="152"/>
      <c r="C22" s="152"/>
    </row>
    <row r="23" spans="1:3" s="151" customFormat="1" ht="14.25" customHeight="1" x14ac:dyDescent="0.25">
      <c r="A23" s="152"/>
      <c r="B23" s="152"/>
      <c r="C23" s="152"/>
    </row>
    <row r="24" spans="1:3" s="93" customFormat="1" ht="14.25" customHeight="1" thickBot="1" x14ac:dyDescent="0.3">
      <c r="A24" s="136"/>
      <c r="B24" s="156" t="s">
        <v>135</v>
      </c>
      <c r="C24" s="157">
        <f>AVERAGE(C21,C13)</f>
        <v>2811.59</v>
      </c>
    </row>
    <row r="25" spans="1:3" s="151" customFormat="1" ht="14.25" customHeight="1" thickTop="1" x14ac:dyDescent="0.25">
      <c r="A25" s="152"/>
      <c r="B25" s="152"/>
      <c r="C25" s="152"/>
    </row>
    <row r="26" spans="1:3" s="151" customFormat="1" ht="14.25" customHeight="1" x14ac:dyDescent="0.25"/>
    <row r="27" spans="1:3" s="151" customFormat="1" ht="14.25" customHeight="1" x14ac:dyDescent="0.25"/>
    <row r="28" spans="1:3" s="151" customFormat="1" ht="14.25" customHeight="1" x14ac:dyDescent="0.25"/>
    <row r="29" spans="1:3" ht="14.25" customHeight="1" x14ac:dyDescent="0.25"/>
    <row r="30" spans="1:3" ht="14.25" customHeight="1" x14ac:dyDescent="0.25"/>
    <row r="31" spans="1:3" ht="14.25" customHeight="1" x14ac:dyDescent="0.25"/>
    <row r="32" spans="1:3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</sheetData>
  <mergeCells count="5">
    <mergeCell ref="D4:E4"/>
    <mergeCell ref="D5:E5"/>
    <mergeCell ref="C4:C5"/>
    <mergeCell ref="B4:B5"/>
    <mergeCell ref="B16:E16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106"/>
  <sheetViews>
    <sheetView topLeftCell="A7" workbookViewId="0">
      <selection activeCell="G19" sqref="G19"/>
    </sheetView>
  </sheetViews>
  <sheetFormatPr defaultColWidth="14.42578125" defaultRowHeight="15" customHeight="1" x14ac:dyDescent="0.25"/>
  <cols>
    <col min="2" max="2" width="18.140625" customWidth="1"/>
    <col min="3" max="3" width="9.85546875" customWidth="1"/>
    <col min="4" max="12" width="8.7109375" customWidth="1"/>
  </cols>
  <sheetData>
    <row r="1" spans="2:10" ht="15" customHeight="1" thickBot="1" x14ac:dyDescent="0.3"/>
    <row r="2" spans="2:10" ht="15" customHeight="1" thickBot="1" x14ac:dyDescent="0.3">
      <c r="C2" s="158" t="s">
        <v>186</v>
      </c>
      <c r="D2" s="159" t="s">
        <v>187</v>
      </c>
      <c r="E2" s="160" t="s">
        <v>188</v>
      </c>
      <c r="F2" s="161"/>
      <c r="G2" s="162"/>
    </row>
    <row r="3" spans="2:10" ht="15" customHeight="1" thickBot="1" x14ac:dyDescent="0.3"/>
    <row r="4" spans="2:10" ht="15" customHeight="1" thickBot="1" x14ac:dyDescent="0.3">
      <c r="B4" s="151"/>
      <c r="C4" s="158" t="s">
        <v>189</v>
      </c>
      <c r="D4" s="163" t="s">
        <v>153</v>
      </c>
      <c r="E4" s="160" t="s">
        <v>190</v>
      </c>
      <c r="F4" s="161"/>
      <c r="G4" s="162"/>
      <c r="H4" s="151"/>
      <c r="I4" s="151"/>
      <c r="J4" s="151"/>
    </row>
    <row r="5" spans="2:10" ht="15" customHeight="1" thickBot="1" x14ac:dyDescent="0.3">
      <c r="B5" s="151"/>
      <c r="C5" s="151"/>
      <c r="D5" s="151"/>
      <c r="E5" s="151"/>
      <c r="F5" s="151"/>
      <c r="G5" s="151"/>
      <c r="H5" s="151"/>
      <c r="I5" s="151"/>
      <c r="J5" s="151"/>
    </row>
    <row r="6" spans="2:10" ht="15" customHeight="1" thickBot="1" x14ac:dyDescent="0.3">
      <c r="B6" s="151"/>
      <c r="C6" s="199" t="s">
        <v>107</v>
      </c>
      <c r="D6" s="197" t="s">
        <v>153</v>
      </c>
      <c r="E6" s="193" t="s">
        <v>189</v>
      </c>
      <c r="F6" s="194"/>
      <c r="G6" s="151"/>
      <c r="H6" s="151"/>
      <c r="I6" s="151"/>
      <c r="J6" s="151"/>
    </row>
    <row r="7" spans="2:10" ht="14.25" customHeight="1" thickBot="1" x14ac:dyDescent="0.3">
      <c r="B7" s="152"/>
      <c r="C7" s="200"/>
      <c r="D7" s="198"/>
      <c r="E7" s="195" t="s">
        <v>144</v>
      </c>
      <c r="F7" s="196"/>
      <c r="G7" s="152"/>
      <c r="H7" s="152"/>
      <c r="I7" s="152"/>
      <c r="J7" s="152"/>
    </row>
    <row r="8" spans="2:10" ht="14.25" customHeight="1" x14ac:dyDescent="0.25">
      <c r="B8" s="152"/>
      <c r="C8" s="152"/>
      <c r="D8" s="152"/>
      <c r="E8" s="152"/>
      <c r="F8" s="152"/>
      <c r="G8" s="152"/>
      <c r="H8" s="152"/>
      <c r="I8" s="152"/>
      <c r="J8" s="152"/>
    </row>
    <row r="9" spans="2:10" ht="14.25" customHeight="1" x14ac:dyDescent="0.25">
      <c r="B9" s="139" t="s">
        <v>136</v>
      </c>
      <c r="C9" s="139">
        <v>2010</v>
      </c>
      <c r="D9" s="139">
        <v>2011</v>
      </c>
      <c r="E9" s="139">
        <v>2012</v>
      </c>
      <c r="F9" s="139">
        <v>2013</v>
      </c>
      <c r="G9" s="139">
        <v>2014</v>
      </c>
      <c r="H9" s="139">
        <v>2015</v>
      </c>
      <c r="I9" s="139">
        <v>2016</v>
      </c>
      <c r="J9" s="139" t="s">
        <v>137</v>
      </c>
    </row>
    <row r="10" spans="2:10" ht="14.25" customHeight="1" x14ac:dyDescent="0.25">
      <c r="B10" s="152"/>
      <c r="C10" s="152">
        <v>0</v>
      </c>
      <c r="D10" s="152">
        <v>1</v>
      </c>
      <c r="E10" s="152">
        <v>2</v>
      </c>
      <c r="F10" s="152">
        <v>3</v>
      </c>
      <c r="G10" s="152">
        <v>4</v>
      </c>
      <c r="H10" s="152">
        <v>5</v>
      </c>
      <c r="I10" s="152">
        <v>6</v>
      </c>
      <c r="J10" s="152">
        <v>6</v>
      </c>
    </row>
    <row r="11" spans="2:10" ht="14.25" customHeight="1" x14ac:dyDescent="0.25">
      <c r="B11" s="153" t="s">
        <v>191</v>
      </c>
      <c r="C11" s="152">
        <v>-126</v>
      </c>
      <c r="D11" s="152">
        <v>-154</v>
      </c>
      <c r="E11" s="152">
        <v>-130</v>
      </c>
      <c r="F11" s="152">
        <v>-5</v>
      </c>
      <c r="G11" s="152">
        <v>133</v>
      </c>
      <c r="H11" s="152">
        <v>154</v>
      </c>
      <c r="I11" s="152">
        <v>174</v>
      </c>
      <c r="J11" s="152">
        <v>2811.59</v>
      </c>
    </row>
    <row r="12" spans="2:10" ht="14.25" customHeight="1" x14ac:dyDescent="0.25">
      <c r="B12" s="152" t="s">
        <v>139</v>
      </c>
      <c r="C12" s="152">
        <f t="shared" ref="C12:J12" si="0">ROUND((1.0855)^-C10,4)</f>
        <v>1</v>
      </c>
      <c r="D12" s="152">
        <f t="shared" si="0"/>
        <v>0.92120000000000002</v>
      </c>
      <c r="E12" s="152">
        <f t="shared" si="0"/>
        <v>0.84870000000000001</v>
      </c>
      <c r="F12" s="152">
        <f t="shared" si="0"/>
        <v>0.78180000000000005</v>
      </c>
      <c r="G12" s="152">
        <f t="shared" si="0"/>
        <v>0.72019999999999995</v>
      </c>
      <c r="H12" s="152">
        <f t="shared" si="0"/>
        <v>0.66349999999999998</v>
      </c>
      <c r="I12" s="152">
        <f t="shared" si="0"/>
        <v>0.61129999999999995</v>
      </c>
      <c r="J12" s="152">
        <f t="shared" si="0"/>
        <v>0.61129999999999995</v>
      </c>
    </row>
    <row r="13" spans="2:10" ht="14.25" customHeight="1" x14ac:dyDescent="0.25">
      <c r="B13" s="152" t="s">
        <v>140</v>
      </c>
      <c r="C13" s="152">
        <f t="shared" ref="C13:J13" si="1">C12*C11</f>
        <v>-126</v>
      </c>
      <c r="D13" s="152">
        <f t="shared" si="1"/>
        <v>-141.8648</v>
      </c>
      <c r="E13" s="152">
        <f t="shared" si="1"/>
        <v>-110.331</v>
      </c>
      <c r="F13" s="152">
        <f t="shared" si="1"/>
        <v>-3.9090000000000003</v>
      </c>
      <c r="G13" s="152">
        <f t="shared" si="1"/>
        <v>95.786599999999993</v>
      </c>
      <c r="H13" s="152">
        <f t="shared" si="1"/>
        <v>102.179</v>
      </c>
      <c r="I13" s="152">
        <f t="shared" si="1"/>
        <v>106.36619999999999</v>
      </c>
      <c r="J13" s="152">
        <f t="shared" si="1"/>
        <v>1718.7249669999999</v>
      </c>
    </row>
    <row r="14" spans="2:10" ht="14.25" customHeight="1" x14ac:dyDescent="0.25">
      <c r="B14" s="152" t="s">
        <v>93</v>
      </c>
      <c r="C14" s="152">
        <f>ROUND(SUM(C13:J13),2)</f>
        <v>1640.95</v>
      </c>
      <c r="D14" s="152"/>
      <c r="E14" s="152"/>
      <c r="F14" s="152"/>
      <c r="G14" s="152"/>
      <c r="H14" s="152"/>
      <c r="I14" s="152"/>
      <c r="J14" s="152"/>
    </row>
    <row r="15" spans="2:10" ht="14.25" customHeight="1" x14ac:dyDescent="0.25">
      <c r="B15" s="152" t="s">
        <v>141</v>
      </c>
      <c r="C15" s="152">
        <v>1091.2</v>
      </c>
      <c r="D15" s="152"/>
      <c r="E15" s="152"/>
      <c r="F15" s="152"/>
      <c r="G15" s="152"/>
      <c r="H15" s="152"/>
      <c r="I15" s="152"/>
      <c r="J15" s="152"/>
    </row>
    <row r="16" spans="2:10" ht="14.25" customHeight="1" x14ac:dyDescent="0.25">
      <c r="B16" s="152" t="s">
        <v>142</v>
      </c>
      <c r="C16" s="152">
        <v>116.3</v>
      </c>
      <c r="D16" s="152"/>
      <c r="E16" s="152"/>
      <c r="F16" s="152"/>
      <c r="G16" s="152"/>
      <c r="H16" s="152"/>
      <c r="I16" s="152"/>
      <c r="J16" s="152"/>
    </row>
    <row r="17" spans="2:10" ht="14.25" customHeight="1" x14ac:dyDescent="0.25">
      <c r="B17" s="152" t="s">
        <v>143</v>
      </c>
      <c r="C17" s="152">
        <f>C14-C15+C16</f>
        <v>666.05</v>
      </c>
      <c r="D17" s="152"/>
      <c r="E17" s="152"/>
      <c r="F17" s="152"/>
      <c r="G17" s="152"/>
      <c r="H17" s="152"/>
      <c r="I17" s="152"/>
      <c r="J17" s="152"/>
    </row>
    <row r="18" spans="2:10" ht="14.25" customHeight="1" x14ac:dyDescent="0.25">
      <c r="B18" s="152" t="s">
        <v>144</v>
      </c>
      <c r="C18" s="152">
        <v>2500</v>
      </c>
      <c r="D18" s="152"/>
      <c r="E18" s="152"/>
      <c r="F18" s="152"/>
      <c r="G18" s="152"/>
      <c r="H18" s="152"/>
      <c r="I18" s="152"/>
      <c r="J18" s="152"/>
    </row>
    <row r="19" spans="2:10" s="154" customFormat="1" ht="14.25" customHeight="1" thickBot="1" x14ac:dyDescent="0.3">
      <c r="B19" s="164" t="s">
        <v>107</v>
      </c>
      <c r="C19" s="164">
        <f>ROUND(C17/C18,2)</f>
        <v>0.27</v>
      </c>
      <c r="D19" s="155"/>
      <c r="E19" s="155"/>
      <c r="F19" s="155"/>
      <c r="G19" s="155"/>
      <c r="H19" s="155"/>
      <c r="I19" s="155"/>
      <c r="J19" s="155"/>
    </row>
    <row r="20" spans="2:10" ht="14.25" customHeight="1" thickTop="1" x14ac:dyDescent="0.25">
      <c r="B20" s="151"/>
      <c r="C20" s="151"/>
      <c r="D20" s="151"/>
      <c r="E20" s="151"/>
      <c r="F20" s="151"/>
      <c r="G20" s="151"/>
      <c r="H20" s="151"/>
      <c r="I20" s="151"/>
      <c r="J20" s="151"/>
    </row>
    <row r="21" spans="2:10" ht="14.25" customHeight="1" x14ac:dyDescent="0.25">
      <c r="B21" s="151"/>
      <c r="C21" s="151"/>
      <c r="D21" s="151"/>
      <c r="E21" s="151"/>
      <c r="F21" s="151"/>
      <c r="G21" s="151"/>
      <c r="H21" s="151"/>
      <c r="I21" s="151"/>
      <c r="J21" s="151"/>
    </row>
    <row r="22" spans="2:10" ht="14.25" customHeight="1" x14ac:dyDescent="0.25">
      <c r="B22" s="151"/>
      <c r="C22" s="151"/>
      <c r="D22" s="151"/>
      <c r="E22" s="151"/>
      <c r="F22" s="151"/>
      <c r="G22" s="151"/>
      <c r="H22" s="151"/>
      <c r="I22" s="151"/>
      <c r="J22" s="151"/>
    </row>
    <row r="23" spans="2:10" ht="14.25" customHeight="1" x14ac:dyDescent="0.25"/>
    <row r="24" spans="2:10" ht="14.25" customHeight="1" x14ac:dyDescent="0.25"/>
    <row r="25" spans="2:10" ht="14.25" customHeight="1" x14ac:dyDescent="0.25"/>
    <row r="26" spans="2:10" ht="14.25" customHeight="1" x14ac:dyDescent="0.25"/>
    <row r="27" spans="2:10" ht="14.25" customHeight="1" x14ac:dyDescent="0.25"/>
    <row r="28" spans="2:10" ht="14.25" customHeight="1" x14ac:dyDescent="0.25"/>
    <row r="29" spans="2:10" ht="14.25" customHeight="1" x14ac:dyDescent="0.25"/>
    <row r="30" spans="2:10" ht="14.25" customHeight="1" x14ac:dyDescent="0.25"/>
    <row r="31" spans="2:10" ht="14.25" customHeight="1" x14ac:dyDescent="0.25"/>
    <row r="32" spans="2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</sheetData>
  <mergeCells count="4">
    <mergeCell ref="E6:F6"/>
    <mergeCell ref="E7:F7"/>
    <mergeCell ref="D6:D7"/>
    <mergeCell ref="C6:C7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J111"/>
  <sheetViews>
    <sheetView topLeftCell="A4" workbookViewId="0">
      <selection activeCell="I11" sqref="I11"/>
    </sheetView>
  </sheetViews>
  <sheetFormatPr defaultColWidth="14.42578125" defaultRowHeight="15" customHeight="1" x14ac:dyDescent="0.25"/>
  <cols>
    <col min="1" max="1" width="9.140625" style="151" customWidth="1"/>
    <col min="2" max="2" width="18.140625" style="151" customWidth="1"/>
    <col min="3" max="12" width="8.7109375" style="151" customWidth="1"/>
    <col min="13" max="16384" width="14.42578125" style="151"/>
  </cols>
  <sheetData>
    <row r="1" spans="2:10" ht="15" customHeight="1" thickBot="1" x14ac:dyDescent="0.3"/>
    <row r="2" spans="2:10" ht="15" customHeight="1" thickBot="1" x14ac:dyDescent="0.3">
      <c r="C2" s="158" t="s">
        <v>186</v>
      </c>
      <c r="D2" s="159" t="s">
        <v>187</v>
      </c>
      <c r="E2" s="160" t="s">
        <v>188</v>
      </c>
      <c r="F2" s="161"/>
      <c r="G2" s="162"/>
    </row>
    <row r="3" spans="2:10" ht="15" customHeight="1" thickBot="1" x14ac:dyDescent="0.3">
      <c r="C3"/>
      <c r="D3"/>
      <c r="E3"/>
      <c r="F3"/>
      <c r="G3"/>
    </row>
    <row r="4" spans="2:10" ht="15" customHeight="1" thickBot="1" x14ac:dyDescent="0.3">
      <c r="C4" s="158" t="s">
        <v>189</v>
      </c>
      <c r="D4" s="163" t="s">
        <v>153</v>
      </c>
      <c r="E4" s="160" t="s">
        <v>190</v>
      </c>
      <c r="F4" s="161"/>
      <c r="G4" s="162"/>
    </row>
    <row r="5" spans="2:10" ht="15" customHeight="1" thickBot="1" x14ac:dyDescent="0.3"/>
    <row r="6" spans="2:10" ht="15" customHeight="1" thickBot="1" x14ac:dyDescent="0.3">
      <c r="C6" s="199" t="s">
        <v>107</v>
      </c>
      <c r="D6" s="197" t="s">
        <v>153</v>
      </c>
      <c r="E6" s="193" t="s">
        <v>189</v>
      </c>
      <c r="F6" s="194"/>
    </row>
    <row r="7" spans="2:10" ht="15" customHeight="1" thickBot="1" x14ac:dyDescent="0.3">
      <c r="C7" s="200"/>
      <c r="D7" s="198"/>
      <c r="E7" s="195" t="s">
        <v>144</v>
      </c>
      <c r="F7" s="196"/>
      <c r="G7" s="152"/>
    </row>
    <row r="8" spans="2:10" ht="15" customHeight="1" thickBot="1" x14ac:dyDescent="0.3"/>
    <row r="9" spans="2:10" ht="29.45" customHeight="1" thickBot="1" x14ac:dyDescent="0.3">
      <c r="C9" s="210" t="s">
        <v>192</v>
      </c>
      <c r="D9" s="211"/>
      <c r="E9" s="159" t="s">
        <v>153</v>
      </c>
      <c r="F9" s="211" t="s">
        <v>193</v>
      </c>
      <c r="G9" s="211"/>
      <c r="H9" s="159" t="s">
        <v>194</v>
      </c>
      <c r="I9" s="167" t="s">
        <v>145</v>
      </c>
    </row>
    <row r="10" spans="2:10" ht="29.45" customHeight="1" thickBot="1" x14ac:dyDescent="0.3">
      <c r="C10" s="169"/>
      <c r="D10" s="169"/>
      <c r="E10" s="165"/>
      <c r="F10" s="169"/>
      <c r="G10" s="169"/>
      <c r="H10" s="165"/>
      <c r="I10" s="166"/>
    </row>
    <row r="11" spans="2:10" ht="15.75" thickBot="1" x14ac:dyDescent="0.3">
      <c r="C11" s="204" t="s">
        <v>197</v>
      </c>
      <c r="D11" s="208" t="s">
        <v>153</v>
      </c>
      <c r="E11" s="206" t="s">
        <v>198</v>
      </c>
      <c r="F11" s="206"/>
      <c r="G11" s="207"/>
      <c r="H11" s="165"/>
      <c r="I11" s="166"/>
    </row>
    <row r="12" spans="2:10" ht="15" customHeight="1" thickBot="1" x14ac:dyDescent="0.3">
      <c r="C12" s="205"/>
      <c r="D12" s="209"/>
      <c r="E12" s="195" t="s">
        <v>199</v>
      </c>
      <c r="F12" s="195"/>
      <c r="G12" s="196"/>
    </row>
    <row r="13" spans="2:10" ht="14.25" customHeight="1" x14ac:dyDescent="0.25"/>
    <row r="14" spans="2:10" ht="14.25" customHeight="1" x14ac:dyDescent="0.25">
      <c r="B14" s="139" t="s">
        <v>136</v>
      </c>
      <c r="C14" s="139">
        <v>2010</v>
      </c>
      <c r="D14" s="139">
        <v>2011</v>
      </c>
      <c r="E14" s="139">
        <v>2012</v>
      </c>
      <c r="F14" s="139">
        <v>2013</v>
      </c>
      <c r="G14" s="139">
        <v>2014</v>
      </c>
      <c r="H14" s="139">
        <v>2015</v>
      </c>
      <c r="I14" s="139">
        <v>2016</v>
      </c>
      <c r="J14" s="139" t="s">
        <v>137</v>
      </c>
    </row>
    <row r="15" spans="2:10" ht="14.25" customHeight="1" x14ac:dyDescent="0.25">
      <c r="B15" s="153" t="s">
        <v>195</v>
      </c>
      <c r="C15" s="152">
        <v>0</v>
      </c>
      <c r="D15" s="152">
        <v>1</v>
      </c>
      <c r="E15" s="152">
        <v>2</v>
      </c>
      <c r="F15" s="152">
        <v>3</v>
      </c>
      <c r="G15" s="152">
        <v>4</v>
      </c>
      <c r="H15" s="152">
        <v>5</v>
      </c>
      <c r="I15" s="152">
        <v>6</v>
      </c>
      <c r="J15" s="152">
        <v>6</v>
      </c>
    </row>
    <row r="16" spans="2:10" ht="14.25" customHeight="1" x14ac:dyDescent="0.25">
      <c r="B16" s="152" t="s">
        <v>138</v>
      </c>
      <c r="C16" s="152">
        <v>-126</v>
      </c>
      <c r="D16" s="152">
        <v>-154</v>
      </c>
      <c r="E16" s="152">
        <v>-130</v>
      </c>
      <c r="F16" s="152">
        <v>-5</v>
      </c>
      <c r="G16" s="152">
        <v>133</v>
      </c>
      <c r="H16" s="152">
        <v>154</v>
      </c>
      <c r="I16" s="152">
        <v>174</v>
      </c>
      <c r="J16" s="152">
        <v>2811.59</v>
      </c>
    </row>
    <row r="17" spans="2:10" ht="14.25" customHeight="1" x14ac:dyDescent="0.25">
      <c r="B17" s="152" t="s">
        <v>139</v>
      </c>
      <c r="C17" s="152">
        <f t="shared" ref="C17:J17" si="0">ROUND((1.0855)^-C15,4)</f>
        <v>1</v>
      </c>
      <c r="D17" s="152">
        <f t="shared" si="0"/>
        <v>0.92120000000000002</v>
      </c>
      <c r="E17" s="152">
        <f t="shared" si="0"/>
        <v>0.84870000000000001</v>
      </c>
      <c r="F17" s="152">
        <f t="shared" si="0"/>
        <v>0.78180000000000005</v>
      </c>
      <c r="G17" s="152">
        <f t="shared" si="0"/>
        <v>0.72019999999999995</v>
      </c>
      <c r="H17" s="152">
        <f t="shared" si="0"/>
        <v>0.66349999999999998</v>
      </c>
      <c r="I17" s="152">
        <f t="shared" si="0"/>
        <v>0.61129999999999995</v>
      </c>
      <c r="J17" s="152">
        <f t="shared" si="0"/>
        <v>0.61129999999999995</v>
      </c>
    </row>
    <row r="18" spans="2:10" ht="14.25" customHeight="1" x14ac:dyDescent="0.25">
      <c r="B18" s="152" t="s">
        <v>140</v>
      </c>
      <c r="C18" s="152">
        <f t="shared" ref="C18:J18" si="1">C17*C16</f>
        <v>-126</v>
      </c>
      <c r="D18" s="152">
        <f t="shared" si="1"/>
        <v>-141.8648</v>
      </c>
      <c r="E18" s="152">
        <f t="shared" si="1"/>
        <v>-110.331</v>
      </c>
      <c r="F18" s="152">
        <f t="shared" si="1"/>
        <v>-3.9090000000000003</v>
      </c>
      <c r="G18" s="152">
        <f t="shared" si="1"/>
        <v>95.786599999999993</v>
      </c>
      <c r="H18" s="152">
        <f t="shared" si="1"/>
        <v>102.179</v>
      </c>
      <c r="I18" s="152">
        <f t="shared" si="1"/>
        <v>106.36619999999999</v>
      </c>
      <c r="J18" s="152">
        <f t="shared" si="1"/>
        <v>1718.7249669999999</v>
      </c>
    </row>
    <row r="19" spans="2:10" ht="14.25" customHeight="1" x14ac:dyDescent="0.25">
      <c r="B19" s="152" t="s">
        <v>93</v>
      </c>
      <c r="C19" s="152">
        <f>SUM(C18:J18)</f>
        <v>1640.9519669999997</v>
      </c>
      <c r="D19" s="152"/>
      <c r="E19" s="152"/>
      <c r="F19" s="152"/>
      <c r="G19" s="152"/>
      <c r="H19" s="152"/>
      <c r="I19" s="152"/>
      <c r="J19" s="152"/>
    </row>
    <row r="20" spans="2:10" ht="14.25" customHeight="1" x14ac:dyDescent="0.25">
      <c r="B20" s="152" t="s">
        <v>141</v>
      </c>
      <c r="C20" s="152">
        <v>1091.2</v>
      </c>
      <c r="D20" s="152"/>
      <c r="E20" s="152"/>
      <c r="F20" s="152"/>
      <c r="G20" s="152"/>
      <c r="H20" s="152"/>
      <c r="I20" s="152"/>
      <c r="J20" s="152"/>
    </row>
    <row r="21" spans="2:10" ht="14.25" customHeight="1" x14ac:dyDescent="0.25">
      <c r="B21" s="152" t="s">
        <v>142</v>
      </c>
      <c r="C21" s="152">
        <v>116.3</v>
      </c>
      <c r="D21" s="152"/>
      <c r="E21" s="152"/>
      <c r="F21" s="152"/>
      <c r="G21" s="152"/>
      <c r="H21" s="152"/>
      <c r="I21" s="152"/>
      <c r="J21" s="152"/>
    </row>
    <row r="22" spans="2:10" ht="14.25" customHeight="1" x14ac:dyDescent="0.25">
      <c r="B22" s="152" t="s">
        <v>143</v>
      </c>
      <c r="C22" s="152">
        <f>C19-C20+C21</f>
        <v>666.05196699999965</v>
      </c>
      <c r="D22" s="152"/>
      <c r="E22" s="152"/>
      <c r="F22" s="152"/>
      <c r="G22" s="152"/>
      <c r="H22" s="152"/>
      <c r="I22" s="152"/>
      <c r="J22" s="152"/>
    </row>
    <row r="23" spans="2:10" ht="14.25" customHeight="1" x14ac:dyDescent="0.25">
      <c r="B23" s="152"/>
      <c r="C23" s="152"/>
      <c r="D23" s="152"/>
      <c r="E23" s="152"/>
      <c r="F23" s="152"/>
      <c r="G23" s="152"/>
      <c r="H23" s="152"/>
      <c r="I23" s="152"/>
      <c r="J23" s="152"/>
    </row>
    <row r="24" spans="2:10" ht="14.25" customHeight="1" x14ac:dyDescent="0.25">
      <c r="B24" s="152" t="s">
        <v>145</v>
      </c>
      <c r="C24" s="152">
        <f>ROUND(100/75*230,2)</f>
        <v>306.67</v>
      </c>
      <c r="D24" s="152"/>
      <c r="E24" s="152"/>
      <c r="F24" s="152"/>
      <c r="G24" s="152"/>
      <c r="H24" s="152"/>
      <c r="I24" s="152"/>
      <c r="J24" s="152"/>
    </row>
    <row r="25" spans="2:10" ht="14.25" customHeight="1" x14ac:dyDescent="0.25">
      <c r="B25" s="152" t="s">
        <v>146</v>
      </c>
      <c r="C25" s="152">
        <f>ROUND(0.956*C24,2)</f>
        <v>293.18</v>
      </c>
      <c r="D25" s="152"/>
      <c r="E25" s="152"/>
      <c r="F25" s="152"/>
      <c r="G25" s="152"/>
      <c r="H25" s="152"/>
      <c r="I25" s="152"/>
      <c r="J25" s="152"/>
    </row>
    <row r="26" spans="2:10" ht="14.25" customHeight="1" x14ac:dyDescent="0.25">
      <c r="B26" s="153" t="s">
        <v>196</v>
      </c>
      <c r="C26" s="152">
        <f>C25+C22</f>
        <v>959.23196699999971</v>
      </c>
      <c r="D26" s="152"/>
      <c r="E26" s="152"/>
      <c r="F26" s="152"/>
      <c r="G26" s="152"/>
      <c r="H26" s="152"/>
      <c r="I26" s="152"/>
      <c r="J26" s="152"/>
    </row>
    <row r="27" spans="2:10" ht="14.25" customHeight="1" x14ac:dyDescent="0.25">
      <c r="B27" s="152" t="s">
        <v>147</v>
      </c>
      <c r="C27" s="152">
        <f>ROUND(C24/4.38,2)</f>
        <v>70.02</v>
      </c>
      <c r="D27" s="152"/>
      <c r="E27" s="152"/>
      <c r="F27" s="152"/>
      <c r="G27" s="152"/>
      <c r="H27" s="152"/>
      <c r="I27" s="152"/>
      <c r="J27" s="152"/>
    </row>
    <row r="28" spans="2:10" ht="14.25" customHeight="1" x14ac:dyDescent="0.25">
      <c r="B28" s="152" t="s">
        <v>148</v>
      </c>
      <c r="C28" s="152">
        <f>C27+2500</f>
        <v>2570.02</v>
      </c>
      <c r="D28" s="152"/>
      <c r="E28" s="152"/>
      <c r="F28" s="152"/>
      <c r="G28" s="152"/>
      <c r="H28" s="152"/>
      <c r="I28" s="152"/>
      <c r="J28" s="152"/>
    </row>
    <row r="29" spans="2:10" ht="14.25" customHeight="1" x14ac:dyDescent="0.25">
      <c r="B29" s="152"/>
      <c r="C29" s="152"/>
      <c r="D29" s="152"/>
      <c r="E29" s="152"/>
      <c r="F29" s="152"/>
      <c r="G29" s="152"/>
      <c r="H29" s="152"/>
      <c r="I29" s="152"/>
      <c r="J29" s="152"/>
    </row>
    <row r="30" spans="2:10" ht="14.25" customHeight="1" thickBot="1" x14ac:dyDescent="0.3">
      <c r="B30" s="168" t="s">
        <v>107</v>
      </c>
      <c r="C30" s="168">
        <f>ROUND(C26/C28,2)</f>
        <v>0.37</v>
      </c>
      <c r="D30" s="152"/>
      <c r="E30" s="152"/>
      <c r="F30" s="152"/>
      <c r="G30" s="152"/>
      <c r="H30" s="152"/>
      <c r="I30" s="152"/>
      <c r="J30" s="152"/>
    </row>
    <row r="31" spans="2:10" ht="14.25" customHeight="1" thickTop="1" x14ac:dyDescent="0.25">
      <c r="B31" s="152"/>
      <c r="C31" s="152"/>
      <c r="D31" s="152"/>
      <c r="E31" s="152"/>
      <c r="F31" s="152"/>
      <c r="G31" s="152"/>
      <c r="H31" s="152"/>
      <c r="I31" s="152"/>
      <c r="J31" s="152"/>
    </row>
    <row r="32" spans="2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</sheetData>
  <mergeCells count="10">
    <mergeCell ref="C11:C12"/>
    <mergeCell ref="E12:G12"/>
    <mergeCell ref="E11:G11"/>
    <mergeCell ref="D11:D12"/>
    <mergeCell ref="C6:C7"/>
    <mergeCell ref="D6:D7"/>
    <mergeCell ref="E6:F6"/>
    <mergeCell ref="E7:F7"/>
    <mergeCell ref="C9:D9"/>
    <mergeCell ref="F9:G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MULTIPLES</vt:lpstr>
      <vt:lpstr>FORECASTS</vt:lpstr>
      <vt:lpstr>RATES</vt:lpstr>
      <vt:lpstr>Using PE ratio</vt:lpstr>
      <vt:lpstr>Using EV</vt:lpstr>
      <vt:lpstr>FCF</vt:lpstr>
      <vt:lpstr>WACC</vt:lpstr>
      <vt:lpstr>Terminal V</vt:lpstr>
      <vt:lpstr>Premoney S.P</vt:lpstr>
      <vt:lpstr>POSTMONEY S.P</vt:lpstr>
    </vt:vector>
  </TitlesOfParts>
  <Company>INSEAD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GROMB Denis</dc:creator>
  <cp:lastModifiedBy>Scofied</cp:lastModifiedBy>
  <cp:lastPrinted>2013-07-03T12:34:52Z</cp:lastPrinted>
  <dcterms:created xsi:type="dcterms:W3CDTF">2013-07-01T16:22:42Z</dcterms:created>
  <dcterms:modified xsi:type="dcterms:W3CDTF">2020-03-17T18:06:26Z</dcterms:modified>
</cp:coreProperties>
</file>